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доходы" sheetId="1" r:id="rId1"/>
    <sheet name="источники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<sst xmlns="http://schemas.openxmlformats.org/spreadsheetml/2006/main" count="610" uniqueCount="138">
  <si>
    <t>Приложение2</t>
  </si>
  <si>
    <t xml:space="preserve">к решению Марининского сельского </t>
  </si>
  <si>
    <t xml:space="preserve">                                                         Совета депутатов</t>
  </si>
  <si>
    <t>От 27.12.2019 № 36-182 р</t>
  </si>
  <si>
    <t>Приложение 4</t>
  </si>
  <si>
    <t xml:space="preserve">к   решению Марининского сельского </t>
  </si>
  <si>
    <t>Совета депутатов</t>
  </si>
  <si>
    <t>от 20.12.2018 № 30-148р</t>
  </si>
  <si>
    <t>Доходы местного бюджета на 2019 год и плановый период  2020- 2021 годов</t>
  </si>
  <si>
    <t>(тыс.руб.)</t>
  </si>
  <si>
    <t>Показатели бюджетной классификации по доходам</t>
  </si>
  <si>
    <r>
      <t xml:space="preserve">Утверждено
</t>
    </r>
    <r>
      <rPr>
        <sz val="12"/>
        <color indexed="8"/>
        <rFont val="Times New Roman"/>
        <family val="1"/>
      </rPr>
      <t>на 2019 год</t>
    </r>
  </si>
  <si>
    <t>Всего 2020</t>
  </si>
  <si>
    <t>Всего 2021</t>
  </si>
  <si>
    <t xml:space="preserve">Наименование  </t>
  </si>
  <si>
    <t>Код</t>
  </si>
  <si>
    <t>Всего  2014</t>
  </si>
  <si>
    <t>Всего  2015</t>
  </si>
  <si>
    <t>Всего  2016</t>
  </si>
  <si>
    <t>Адм</t>
  </si>
  <si>
    <t>Вид</t>
  </si>
  <si>
    <t>Эл.</t>
  </si>
  <si>
    <t>Под- вид</t>
  </si>
  <si>
    <t>КОСГУ</t>
  </si>
  <si>
    <t>ДОХОДЫ ВСЕГО</t>
  </si>
  <si>
    <t>НАЛОГОВЫЕ И НЕНАЛОГОВЫЕ ДОХОДЫ</t>
  </si>
  <si>
    <t>000</t>
  </si>
  <si>
    <t>10000000</t>
  </si>
  <si>
    <t>00</t>
  </si>
  <si>
    <t>0000</t>
  </si>
  <si>
    <t>ДОХОДЫ ОТ ИСПОЛЬЗОВАНИЯ ИМУЩЕСТВА, НАХОДЯЩЕГОСЯ В ГОСУДАРСТВЕННОЙ И МУНИЦИПАЛЬНОЙ СОБСТВЕННОСТИ</t>
  </si>
  <si>
    <t>11100000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</si>
  <si>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</si>
  <si>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017</t>
  </si>
  <si>
    <t>11105013</t>
  </si>
  <si>
    <t>10</t>
  </si>
  <si>
    <t>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</si>
  <si>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</si>
  <si>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813</t>
  </si>
  <si>
    <t>11105035</t>
  </si>
  <si>
    <t>НАЛОГИ НА ТОВАРЫ, ВВОЗИМЫЕ НА ТЕРРИТОРИЮ РОССИЙСКОЙ ФЕДЕРАЦИИ</t>
  </si>
  <si>
    <t>10300000</t>
  </si>
  <si>
    <t>Акцизы по подакцизным товарам (продукции), производимым на территории Российской Федерации</t>
  </si>
  <si>
    <t>100</t>
  </si>
  <si>
    <t>10302000</t>
  </si>
  <si>
    <t>01</t>
  </si>
  <si>
    <t>110</t>
  </si>
  <si>
    <t>Доходы от уплаты акцизов на дизельное топливо, зачисляемые в консолидированные бюджеты субъектов Российской Федерации</t>
  </si>
  <si>
    <t>10302231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</si>
  <si>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</si>
  <si>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10302241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</si>
  <si>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</si>
  <si>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10302251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</si>
  <si>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</si>
  <si>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10302261</t>
  </si>
  <si>
    <t>НАЛОГИ НА ПРИБЫЛЬ, ДОХОДЫ</t>
  </si>
  <si>
    <t>182</t>
  </si>
  <si>
    <t>10100000</t>
  </si>
  <si>
    <t>Налог на доходы физических лиц</t>
  </si>
  <si>
    <t>10102000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</si>
  <si>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2"/>
        <color indexed="8"/>
        <rFont val="Times New Roman"/>
        <family val="1"/>
      </rPr>
      <t>1</t>
    </r>
    <r>
      <rPr>
        <sz val="12"/>
        <color indexed="8"/>
        <rFont val="Times New Roman"/>
        <family val="1"/>
      </rPr>
      <t xml:space="preserve"> и 228 Налогового кодекса Российской Федерации</t>
    </r>
  </si>
  <si>
    <t>10102010</t>
  </si>
  <si>
    <t>1000</t>
  </si>
  <si>
    <t>НАЛОГИ НА СОВОКУПНЫЙ ДОХОД</t>
  </si>
  <si>
    <t>10500000</t>
  </si>
  <si>
    <t>Единый сельскохозяйственный налог</t>
  </si>
  <si>
    <t>10503010</t>
  </si>
  <si>
    <t>НАЛОГИ НА ИМУЩЕСТВО</t>
  </si>
  <si>
    <t>10600000</t>
  </si>
  <si>
    <t>Налог на имущество физических лиц</t>
  </si>
  <si>
    <t>10601000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</si>
  <si>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</si>
  <si>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10601030</t>
  </si>
  <si>
    <t>Земельный налог</t>
  </si>
  <si>
    <t>10606000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</si>
  <si>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</si>
  <si>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10606033</t>
  </si>
  <si>
    <t xml:space="preserve"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 </t>
  </si>
  <si>
    <t>10606010</t>
  </si>
  <si>
    <t>2100</t>
  </si>
  <si>
    <t>10606043</t>
  </si>
  <si>
    <t>ГОСУДАРСТВЕННАЯ ПОШЛИНА</t>
  </si>
  <si>
    <t>10800000</t>
  </si>
  <si>
    <t>Государственная пошлина по делам, рассматриваемым в судах общей юрисдикции, мировыми судьями</t>
  </si>
  <si>
    <t>10804000</t>
  </si>
  <si>
    <t>Государственная пошлина за совершение нотариальных действий ,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действий(прочие платежи)</t>
  </si>
  <si>
    <t>10804020</t>
  </si>
  <si>
    <t>БЕЗВОЗМЕЗДНЫЕ ПОСТУПЛЕНИЯ</t>
  </si>
  <si>
    <t>20000000</t>
  </si>
  <si>
    <t>БЕЗВОЗМЕЗДНЫЕ ПОСТУПЛЕНИЯ ОТ ДРУГИХ БЮДЖЕТОВ БЮДЖЕТНОЙ СИСТЕМЫ РОССИЙСКОЙ ФЕДЕРАЦИИ</t>
  </si>
  <si>
    <t>20200000</t>
  </si>
  <si>
    <t>Дотации бюджетам субъектов Российской Федерации и муниципальных образований</t>
  </si>
  <si>
    <t>20215000</t>
  </si>
  <si>
    <t>150</t>
  </si>
  <si>
    <t>Дотации на выравнивание бюджетной обеспеченности</t>
  </si>
  <si>
    <t>20215001</t>
  </si>
  <si>
    <t>Дотации бюджетам сельских поселений на выравнивание  бюджетной обеспеченности</t>
  </si>
  <si>
    <t>Субсидии бюджетам сельских поселений на организацию и проведение акарицидных обработок</t>
  </si>
  <si>
    <t>20229999</t>
  </si>
  <si>
    <t>7555</t>
  </si>
  <si>
    <t>Субвенции бюджетам субъектов Российской Федерации и муниципальных образований</t>
  </si>
  <si>
    <t>20230000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</si>
  <si>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</si>
  <si>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20235118</t>
  </si>
  <si>
    <t xml:space="preserve">Субвенции бюджетам поселений на выполнение государственных полномочий по созданию  и обеспечению деятельности административных комиссий </t>
  </si>
  <si>
    <t>20230024</t>
  </si>
  <si>
    <t>7514</t>
  </si>
  <si>
    <t>Прочие межбюдетные трансферты, передаваемые бюджетам сельских поселений</t>
  </si>
  <si>
    <t>Реестр источников доходов местного бюджета</t>
  </si>
  <si>
    <t>Наименование главного администратора доходов районного бюджета</t>
  </si>
  <si>
    <t>Нормативы распределения доходов в районный бюджет, %</t>
  </si>
  <si>
    <t>Показатели кассовых поступлений в 2016 году 
(по состоянию 
на 01.10.2016)</t>
  </si>
  <si>
    <t>Оценка 
2016 года</t>
  </si>
  <si>
    <t>Показатели прогноза доходов бюджета</t>
  </si>
  <si>
    <t>2016 год</t>
  </si>
  <si>
    <t>2017 год</t>
  </si>
  <si>
    <t>2018 год</t>
  </si>
  <si>
    <t>2019 год</t>
  </si>
  <si>
    <t>администраци Марининского сельсовета</t>
  </si>
  <si>
    <t>Федеральное казначейство</t>
  </si>
  <si>
    <t>10302230</t>
  </si>
  <si>
    <t>10302240</t>
  </si>
  <si>
    <t>10302250</t>
  </si>
  <si>
    <t>10302260</t>
  </si>
  <si>
    <t>Федеральная налоговая служба</t>
  </si>
  <si>
    <t>Государственная пошлина за совершение нотариальных действий ,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</si>
  <si>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20201000</t>
  </si>
  <si>
    <t>151</t>
  </si>
  <si>
    <t>20201001</t>
  </si>
  <si>
    <t>Дотации бюджетам поселений на выравнивание  бюджетной обеспеченности</t>
  </si>
  <si>
    <t>20203000</t>
  </si>
  <si>
    <t>Субвенции бюджетам на осуществление первичного воинского учета на территориях, где отсутствуют военные комиссариаты</t>
  </si>
  <si>
    <t>20203015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</si>
  <si>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</si>
  <si>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Субвенция бюджетам поселения на выполнение государственных полномочий по созданию административных комиссий</t>
  </si>
  <si>
    <t>20203024</t>
  </si>
  <si>
    <t>Прочие межбюдетные трансферты, передаваемые бюджетам</t>
  </si>
  <si>
    <t>Прочие межбюдетные трансферты, передаваемые бюджетам поселений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</si>
</sst>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"/>
    <numFmt numFmtId="166" formatCode="#,##0.00"/>
    <numFmt numFmtId="167" formatCode="@"/>
    <numFmt numFmtId="168" formatCode="#,##0.0000"/>
  </numFmts>
  <fonts count="12">
    <font>
      <sz val="10"/>
      <name val="Arial"/>
      <family val="2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23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5" fontId="1" fillId="0" borderId="0">
      <alignment/>
      <protection/>
    </xf>
    <xf numFmtId="164" fontId="1" fillId="0" borderId="0">
      <alignment/>
      <protection/>
    </xf>
  </cellStyleXfs>
  <cellXfs count="145">
    <xf numFmtId="164" fontId="0" fillId="0" borderId="0" xfId="0" applyAlignment="1">
      <alignment/>
    </xf>
    <xf numFmtId="165" fontId="2" fillId="0" borderId="0" xfId="21" applyFont="1" applyFill="1" applyBorder="1" applyAlignment="1" applyProtection="1">
      <alignment horizontal="left" vertical="top" wrapText="1"/>
      <protection locked="0"/>
    </xf>
    <xf numFmtId="165" fontId="2" fillId="0" borderId="0" xfId="21" applyFont="1" applyFill="1" applyBorder="1" applyAlignment="1" applyProtection="1">
      <alignment vertical="top"/>
      <protection locked="0"/>
    </xf>
    <xf numFmtId="165" fontId="2" fillId="0" borderId="0" xfId="21" applyNumberFormat="1" applyFont="1" applyFill="1" applyBorder="1" applyAlignment="1" applyProtection="1">
      <alignment vertical="top"/>
      <protection locked="0"/>
    </xf>
    <xf numFmtId="164" fontId="3" fillId="0" borderId="0" xfId="0" applyFont="1" applyAlignment="1">
      <alignment horizontal="right" wrapText="1"/>
    </xf>
    <xf numFmtId="164" fontId="3" fillId="0" borderId="0" xfId="0" applyFont="1" applyBorder="1" applyAlignment="1">
      <alignment horizontal="right" wrapText="1"/>
    </xf>
    <xf numFmtId="164" fontId="3" fillId="0" borderId="0" xfId="0" applyFont="1" applyBorder="1" applyAlignment="1">
      <alignment horizontal="left" wrapText="1"/>
    </xf>
    <xf numFmtId="164" fontId="2" fillId="0" borderId="0" xfId="20" applyFont="1" applyFill="1" applyBorder="1" applyAlignment="1">
      <alignment horizontal="right" vertical="top" wrapText="1"/>
      <protection/>
    </xf>
    <xf numFmtId="165" fontId="2" fillId="0" borderId="0" xfId="21" applyFont="1" applyFill="1" applyBorder="1" applyAlignment="1">
      <alignment/>
      <protection/>
    </xf>
    <xf numFmtId="164" fontId="3" fillId="0" borderId="0" xfId="0" applyFont="1" applyFill="1" applyAlignment="1">
      <alignment horizontal="right" wrapText="1"/>
    </xf>
    <xf numFmtId="164" fontId="3" fillId="0" borderId="0" xfId="0" applyFont="1" applyFill="1" applyBorder="1" applyAlignment="1">
      <alignment horizontal="right" wrapText="1"/>
    </xf>
    <xf numFmtId="164" fontId="2" fillId="0" borderId="0" xfId="22" applyFont="1" applyFill="1">
      <alignment/>
      <protection/>
    </xf>
    <xf numFmtId="165" fontId="4" fillId="0" borderId="0" xfId="21" applyFont="1" applyFill="1" applyBorder="1" applyAlignment="1">
      <alignment horizontal="center"/>
      <protection/>
    </xf>
    <xf numFmtId="165" fontId="2" fillId="0" borderId="0" xfId="21" applyFont="1" applyFill="1" applyBorder="1" applyAlignment="1">
      <alignment horizontal="right" vertical="top"/>
      <protection/>
    </xf>
    <xf numFmtId="165" fontId="2" fillId="0" borderId="1" xfId="21" applyFont="1" applyFill="1" applyBorder="1" applyAlignment="1">
      <alignment horizontal="center" vertical="center" wrapText="1"/>
      <protection/>
    </xf>
    <xf numFmtId="165" fontId="5" fillId="0" borderId="2" xfId="21" applyFont="1" applyFill="1" applyBorder="1" applyAlignment="1" applyProtection="1">
      <alignment horizontal="center" vertical="center" wrapText="1"/>
      <protection locked="0"/>
    </xf>
    <xf numFmtId="165" fontId="2" fillId="0" borderId="1" xfId="21" applyFont="1" applyFill="1" applyBorder="1" applyAlignment="1" applyProtection="1">
      <alignment horizontal="center" vertical="center" wrapText="1"/>
      <protection locked="0"/>
    </xf>
    <xf numFmtId="165" fontId="2" fillId="0" borderId="3" xfId="21" applyNumberFormat="1" applyFont="1" applyFill="1" applyBorder="1" applyAlignment="1" applyProtection="1">
      <alignment vertical="top"/>
      <protection locked="0"/>
    </xf>
    <xf numFmtId="165" fontId="2" fillId="0" borderId="4" xfId="21" applyNumberFormat="1" applyFont="1" applyFill="1" applyBorder="1" applyAlignment="1" applyProtection="1">
      <alignment vertical="top"/>
      <protection locked="0"/>
    </xf>
    <xf numFmtId="165" fontId="2" fillId="0" borderId="5" xfId="21" applyNumberFormat="1" applyFont="1" applyFill="1" applyBorder="1" applyAlignment="1" applyProtection="1">
      <alignment horizontal="center" vertical="center" wrapText="1"/>
      <protection locked="0"/>
    </xf>
    <xf numFmtId="165" fontId="2" fillId="0" borderId="1" xfId="21" applyNumberFormat="1" applyFont="1" applyFill="1" applyBorder="1" applyAlignment="1" applyProtection="1">
      <alignment horizontal="center" vertical="center" wrapText="1"/>
      <protection locked="0"/>
    </xf>
    <xf numFmtId="165" fontId="2" fillId="0" borderId="0" xfId="21" applyFont="1" applyFill="1" applyBorder="1" applyAlignment="1" applyProtection="1">
      <alignment vertical="center" wrapText="1"/>
      <protection locked="0"/>
    </xf>
    <xf numFmtId="165" fontId="2" fillId="0" borderId="1" xfId="21" applyFont="1" applyFill="1" applyBorder="1" applyAlignment="1" applyProtection="1">
      <alignment horizontal="center" vertical="center" wrapText="1"/>
      <protection/>
    </xf>
    <xf numFmtId="165" fontId="2" fillId="0" borderId="0" xfId="21" applyFont="1" applyFill="1" applyBorder="1" applyAlignment="1" applyProtection="1">
      <alignment horizontal="center" vertical="center"/>
      <protection locked="0"/>
    </xf>
    <xf numFmtId="165" fontId="6" fillId="0" borderId="1" xfId="21" applyFont="1" applyFill="1" applyBorder="1" applyAlignment="1">
      <alignment horizontal="center" vertical="top" wrapText="1"/>
      <protection/>
    </xf>
    <xf numFmtId="165" fontId="6" fillId="0" borderId="1" xfId="21" applyFont="1" applyFill="1" applyBorder="1" applyAlignment="1" applyProtection="1">
      <alignment horizontal="center" vertical="top"/>
      <protection locked="0"/>
    </xf>
    <xf numFmtId="165" fontId="6" fillId="0" borderId="4" xfId="21" applyFont="1" applyFill="1" applyBorder="1" applyAlignment="1" applyProtection="1">
      <alignment horizontal="center" vertical="top"/>
      <protection locked="0"/>
    </xf>
    <xf numFmtId="165" fontId="6" fillId="0" borderId="1" xfId="21" applyNumberFormat="1" applyFont="1" applyFill="1" applyBorder="1" applyAlignment="1" applyProtection="1">
      <alignment horizontal="center" vertical="center"/>
      <protection locked="0"/>
    </xf>
    <xf numFmtId="165" fontId="6" fillId="0" borderId="1" xfId="21" applyFont="1" applyFill="1" applyBorder="1" applyAlignment="1" applyProtection="1">
      <alignment horizontal="center" vertical="center"/>
      <protection locked="0"/>
    </xf>
    <xf numFmtId="165" fontId="6" fillId="0" borderId="0" xfId="21" applyFont="1" applyFill="1" applyBorder="1" applyAlignment="1" applyProtection="1">
      <alignment horizontal="center" vertical="center"/>
      <protection locked="0"/>
    </xf>
    <xf numFmtId="165" fontId="7" fillId="0" borderId="1" xfId="21" applyFont="1" applyFill="1" applyBorder="1" applyAlignment="1">
      <alignment horizontal="left" vertical="top" wrapText="1"/>
      <protection/>
    </xf>
    <xf numFmtId="165" fontId="7" fillId="0" borderId="1" xfId="21" applyFont="1" applyFill="1" applyBorder="1" applyAlignment="1" applyProtection="1">
      <alignment horizontal="center" vertical="center" wrapText="1"/>
      <protection locked="0"/>
    </xf>
    <xf numFmtId="165" fontId="7" fillId="0" borderId="1" xfId="21" applyFont="1" applyFill="1" applyBorder="1" applyAlignment="1">
      <alignment horizontal="center" vertical="center" wrapText="1"/>
      <protection/>
    </xf>
    <xf numFmtId="165" fontId="7" fillId="0" borderId="1" xfId="21" applyFont="1" applyFill="1" applyBorder="1" applyAlignment="1">
      <alignment horizontal="center" vertical="center"/>
      <protection/>
    </xf>
    <xf numFmtId="165" fontId="7" fillId="0" borderId="1" xfId="21" applyFont="1" applyFill="1" applyBorder="1" applyAlignment="1" applyProtection="1">
      <alignment horizontal="center" vertical="center"/>
      <protection locked="0"/>
    </xf>
    <xf numFmtId="166" fontId="2" fillId="0" borderId="1" xfId="21" applyNumberFormat="1" applyFont="1" applyFill="1" applyBorder="1" applyAlignment="1" applyProtection="1">
      <alignment horizontal="right" vertical="top"/>
      <protection locked="0"/>
    </xf>
    <xf numFmtId="165" fontId="7" fillId="0" borderId="4" xfId="21" applyNumberFormat="1" applyFont="1" applyFill="1" applyBorder="1" applyAlignment="1" applyProtection="1">
      <alignment horizontal="center" vertical="center"/>
      <protection locked="0"/>
    </xf>
    <xf numFmtId="166" fontId="7" fillId="0" borderId="0" xfId="21" applyNumberFormat="1" applyFont="1" applyFill="1" applyBorder="1" applyAlignment="1" applyProtection="1">
      <alignment horizontal="center" vertical="center"/>
      <protection locked="0"/>
    </xf>
    <xf numFmtId="165" fontId="7" fillId="0" borderId="0" xfId="21" applyFont="1" applyFill="1" applyBorder="1" applyAlignment="1" applyProtection="1">
      <alignment horizontal="center" vertical="center"/>
      <protection locked="0"/>
    </xf>
    <xf numFmtId="165" fontId="2" fillId="0" borderId="1" xfId="21" applyFont="1" applyFill="1" applyBorder="1" applyAlignment="1">
      <alignment horizontal="left" vertical="top" wrapText="1"/>
      <protection/>
    </xf>
    <xf numFmtId="167" fontId="2" fillId="0" borderId="1" xfId="21" applyNumberFormat="1" applyFont="1" applyFill="1" applyBorder="1" applyAlignment="1" applyProtection="1">
      <alignment horizontal="center" vertical="top" wrapText="1"/>
      <protection locked="0"/>
    </xf>
    <xf numFmtId="167" fontId="2" fillId="0" borderId="1" xfId="21" applyNumberFormat="1" applyFont="1" applyFill="1" applyBorder="1" applyAlignment="1">
      <alignment horizontal="center" vertical="top" wrapText="1"/>
      <protection/>
    </xf>
    <xf numFmtId="167" fontId="2" fillId="0" borderId="1" xfId="21" applyNumberFormat="1" applyFont="1" applyFill="1" applyBorder="1" applyAlignment="1">
      <alignment horizontal="center" vertical="top"/>
      <protection/>
    </xf>
    <xf numFmtId="167" fontId="2" fillId="0" borderId="1" xfId="21" applyNumberFormat="1" applyFont="1" applyFill="1" applyBorder="1" applyAlignment="1" applyProtection="1">
      <alignment vertical="top"/>
      <protection locked="0"/>
    </xf>
    <xf numFmtId="165" fontId="2" fillId="0" borderId="1" xfId="21" applyNumberFormat="1" applyFont="1" applyFill="1" applyBorder="1" applyAlignment="1" applyProtection="1">
      <alignment vertical="top"/>
      <protection locked="0"/>
    </xf>
    <xf numFmtId="165" fontId="2" fillId="0" borderId="1" xfId="0" applyNumberFormat="1" applyFont="1" applyFill="1" applyBorder="1" applyAlignment="1" applyProtection="1">
      <alignment vertical="top"/>
      <protection locked="0"/>
    </xf>
    <xf numFmtId="165" fontId="2" fillId="0" borderId="1" xfId="21" applyFont="1" applyFill="1" applyBorder="1" applyAlignment="1" applyProtection="1">
      <alignment vertical="top"/>
      <protection locked="0"/>
    </xf>
    <xf numFmtId="164" fontId="3" fillId="0" borderId="1" xfId="0" applyNumberFormat="1" applyFont="1" applyFill="1" applyBorder="1" applyAlignment="1" applyProtection="1">
      <alignment horizontal="left" vertical="top" wrapText="1"/>
      <protection locked="0"/>
    </xf>
    <xf numFmtId="167" fontId="3" fillId="0" borderId="1" xfId="0" applyNumberFormat="1" applyFont="1" applyFill="1" applyBorder="1" applyAlignment="1">
      <alignment horizontal="center" vertical="top"/>
    </xf>
    <xf numFmtId="164" fontId="3" fillId="0" borderId="1" xfId="0" applyFont="1" applyFill="1" applyBorder="1" applyAlignment="1">
      <alignment horizontal="left" vertical="top" wrapText="1"/>
    </xf>
    <xf numFmtId="166" fontId="2" fillId="2" borderId="1" xfId="21" applyNumberFormat="1" applyFont="1" applyFill="1" applyBorder="1" applyAlignment="1" applyProtection="1">
      <alignment horizontal="right" vertical="top"/>
      <protection locked="0"/>
    </xf>
    <xf numFmtId="166" fontId="2" fillId="0" borderId="0" xfId="22" applyNumberFormat="1" applyFont="1" applyFill="1">
      <alignment/>
      <protection/>
    </xf>
    <xf numFmtId="165" fontId="2" fillId="0" borderId="6" xfId="21" applyFont="1" applyFill="1" applyBorder="1" applyAlignment="1">
      <alignment horizontal="left" vertical="top" wrapText="1"/>
      <protection/>
    </xf>
    <xf numFmtId="167" fontId="2" fillId="0" borderId="6" xfId="21" applyNumberFormat="1" applyFont="1" applyFill="1" applyBorder="1" applyAlignment="1" applyProtection="1">
      <alignment horizontal="center" vertical="top" wrapText="1"/>
      <protection locked="0"/>
    </xf>
    <xf numFmtId="167" fontId="2" fillId="0" borderId="6" xfId="21" applyNumberFormat="1" applyFont="1" applyFill="1" applyBorder="1" applyAlignment="1">
      <alignment horizontal="center" vertical="top" wrapText="1"/>
      <protection/>
    </xf>
    <xf numFmtId="167" fontId="2" fillId="0" borderId="6" xfId="21" applyNumberFormat="1" applyFont="1" applyFill="1" applyBorder="1" applyAlignment="1">
      <alignment horizontal="center" vertical="top"/>
      <protection/>
    </xf>
    <xf numFmtId="167" fontId="2" fillId="0" borderId="6" xfId="21" applyNumberFormat="1" applyFont="1" applyFill="1" applyBorder="1" applyAlignment="1" applyProtection="1">
      <alignment vertical="top"/>
      <protection locked="0"/>
    </xf>
    <xf numFmtId="165" fontId="2" fillId="0" borderId="4" xfId="21" applyFont="1" applyFill="1" applyBorder="1" applyAlignment="1" applyProtection="1">
      <alignment vertical="top" wrapText="1"/>
      <protection locked="0"/>
    </xf>
    <xf numFmtId="167" fontId="2" fillId="0" borderId="7" xfId="21" applyNumberFormat="1" applyFont="1" applyFill="1" applyBorder="1" applyAlignment="1" applyProtection="1">
      <alignment horizontal="center" vertical="top" wrapText="1"/>
      <protection locked="0"/>
    </xf>
    <xf numFmtId="164" fontId="2" fillId="0" borderId="4" xfId="21" applyNumberFormat="1" applyFont="1" applyFill="1" applyBorder="1" applyAlignment="1" applyProtection="1">
      <alignment vertical="top"/>
      <protection locked="0"/>
    </xf>
    <xf numFmtId="167" fontId="2" fillId="0" borderId="4" xfId="21" applyNumberFormat="1" applyFont="1" applyFill="1" applyBorder="1" applyAlignment="1">
      <alignment horizontal="center" vertical="top" wrapText="1"/>
      <protection/>
    </xf>
    <xf numFmtId="167" fontId="2" fillId="0" borderId="7" xfId="21" applyNumberFormat="1" applyFont="1" applyFill="1" applyBorder="1" applyAlignment="1">
      <alignment horizontal="center" vertical="top"/>
      <protection/>
    </xf>
    <xf numFmtId="167" fontId="2" fillId="0" borderId="7" xfId="21" applyNumberFormat="1" applyFont="1" applyFill="1" applyBorder="1" applyAlignment="1" applyProtection="1">
      <alignment vertical="top"/>
      <protection locked="0"/>
    </xf>
    <xf numFmtId="166" fontId="2" fillId="0" borderId="4" xfId="21" applyNumberFormat="1" applyFont="1" applyFill="1" applyBorder="1" applyAlignment="1" applyProtection="1">
      <alignment vertical="top"/>
      <protection locked="0"/>
    </xf>
    <xf numFmtId="165" fontId="2" fillId="0" borderId="1" xfId="21" applyFont="1" applyFill="1" applyBorder="1" applyAlignment="1" applyProtection="1">
      <alignment vertical="top" wrapText="1"/>
      <protection locked="0"/>
    </xf>
    <xf numFmtId="164" fontId="2" fillId="0" borderId="1" xfId="21" applyNumberFormat="1" applyFont="1" applyFill="1" applyBorder="1" applyAlignment="1" applyProtection="1">
      <alignment vertical="top"/>
      <protection locked="0"/>
    </xf>
    <xf numFmtId="166" fontId="2" fillId="0" borderId="1" xfId="21" applyNumberFormat="1" applyFont="1" applyFill="1" applyBorder="1" applyAlignment="1" applyProtection="1">
      <alignment vertical="top"/>
      <protection locked="0"/>
    </xf>
    <xf numFmtId="165" fontId="6" fillId="0" borderId="0" xfId="21" applyFont="1" applyFill="1" applyBorder="1" applyAlignment="1" applyProtection="1">
      <alignment horizontal="left" vertical="top" wrapText="1"/>
      <protection locked="0"/>
    </xf>
    <xf numFmtId="165" fontId="6" fillId="0" borderId="0" xfId="21" applyFont="1" applyFill="1" applyBorder="1" applyAlignment="1" applyProtection="1">
      <alignment vertical="top"/>
      <protection locked="0"/>
    </xf>
    <xf numFmtId="165" fontId="6" fillId="0" borderId="0" xfId="21" applyNumberFormat="1" applyFont="1" applyFill="1" applyBorder="1" applyAlignment="1" applyProtection="1">
      <alignment vertical="top"/>
      <protection locked="0"/>
    </xf>
    <xf numFmtId="165" fontId="6" fillId="0" borderId="0" xfId="21" applyFont="1" applyFill="1" applyBorder="1" applyAlignment="1">
      <alignment/>
      <protection/>
    </xf>
    <xf numFmtId="164" fontId="9" fillId="0" borderId="0" xfId="0" applyFont="1" applyAlignment="1">
      <alignment horizontal="right" wrapText="1"/>
    </xf>
    <xf numFmtId="164" fontId="9" fillId="0" borderId="0" xfId="0" applyFont="1" applyBorder="1" applyAlignment="1">
      <alignment horizontal="right" wrapText="1"/>
    </xf>
    <xf numFmtId="164" fontId="6" fillId="0" borderId="0" xfId="22" applyFont="1" applyFill="1">
      <alignment/>
      <protection/>
    </xf>
    <xf numFmtId="164" fontId="0" fillId="0" borderId="0" xfId="0" applyFont="1" applyAlignment="1">
      <alignment/>
    </xf>
    <xf numFmtId="164" fontId="6" fillId="0" borderId="0" xfId="20" applyFont="1" applyFill="1" applyBorder="1" applyAlignment="1">
      <alignment horizontal="right" vertical="top" wrapText="1"/>
      <protection/>
    </xf>
    <xf numFmtId="165" fontId="6" fillId="0" borderId="0" xfId="21" applyFont="1" applyFill="1" applyBorder="1" applyAlignment="1">
      <alignment horizontal="center"/>
      <protection/>
    </xf>
    <xf numFmtId="164" fontId="10" fillId="0" borderId="0" xfId="0" applyFont="1" applyFill="1" applyBorder="1" applyAlignment="1">
      <alignment horizontal="center" wrapText="1"/>
    </xf>
    <xf numFmtId="164" fontId="10" fillId="0" borderId="0" xfId="0" applyFont="1" applyFill="1" applyBorder="1" applyAlignment="1">
      <alignment wrapText="1"/>
    </xf>
    <xf numFmtId="165" fontId="6" fillId="0" borderId="0" xfId="21" applyFont="1" applyFill="1" applyBorder="1" applyAlignment="1">
      <alignment horizontal="right" vertical="top"/>
      <protection/>
    </xf>
    <xf numFmtId="165" fontId="6" fillId="0" borderId="1" xfId="21" applyFont="1" applyFill="1" applyBorder="1" applyAlignment="1">
      <alignment horizontal="center" vertical="center" wrapText="1"/>
      <protection/>
    </xf>
    <xf numFmtId="164" fontId="10" fillId="0" borderId="1" xfId="0" applyFont="1" applyFill="1" applyBorder="1" applyAlignment="1">
      <alignment horizontal="center" vertical="center" wrapText="1"/>
    </xf>
    <xf numFmtId="164" fontId="10" fillId="0" borderId="2" xfId="0" applyFont="1" applyFill="1" applyBorder="1" applyAlignment="1">
      <alignment horizontal="center" vertical="center" wrapText="1"/>
    </xf>
    <xf numFmtId="165" fontId="6" fillId="0" borderId="3" xfId="21" applyNumberFormat="1" applyFont="1" applyFill="1" applyBorder="1" applyAlignment="1" applyProtection="1">
      <alignment vertical="top"/>
      <protection locked="0"/>
    </xf>
    <xf numFmtId="165" fontId="6" fillId="0" borderId="4" xfId="21" applyNumberFormat="1" applyFont="1" applyFill="1" applyBorder="1" applyAlignment="1" applyProtection="1">
      <alignment vertical="top"/>
      <protection locked="0"/>
    </xf>
    <xf numFmtId="165" fontId="6" fillId="0" borderId="5" xfId="21" applyNumberFormat="1" applyFont="1" applyFill="1" applyBorder="1" applyAlignment="1" applyProtection="1">
      <alignment horizontal="center" vertical="center" wrapText="1"/>
      <protection locked="0"/>
    </xf>
    <xf numFmtId="165" fontId="6" fillId="0" borderId="1" xfId="21" applyNumberFormat="1" applyFont="1" applyFill="1" applyBorder="1" applyAlignment="1" applyProtection="1">
      <alignment horizontal="center" vertical="center" wrapText="1"/>
      <protection locked="0"/>
    </xf>
    <xf numFmtId="165" fontId="6" fillId="0" borderId="0" xfId="21" applyFont="1" applyFill="1" applyBorder="1" applyAlignment="1" applyProtection="1">
      <alignment vertical="center" wrapText="1"/>
      <protection locked="0"/>
    </xf>
    <xf numFmtId="165" fontId="6" fillId="0" borderId="1" xfId="21" applyFont="1" applyFill="1" applyBorder="1" applyAlignment="1" applyProtection="1">
      <alignment horizontal="center" vertical="center" wrapText="1"/>
      <protection locked="0"/>
    </xf>
    <xf numFmtId="165" fontId="6" fillId="0" borderId="1" xfId="21" applyFont="1" applyFill="1" applyBorder="1" applyAlignment="1" applyProtection="1">
      <alignment horizontal="center" vertical="center" wrapText="1"/>
      <protection/>
    </xf>
    <xf numFmtId="165" fontId="11" fillId="0" borderId="1" xfId="21" applyFont="1" applyFill="1" applyBorder="1" applyAlignment="1">
      <alignment vertical="center" wrapText="1"/>
      <protection/>
    </xf>
    <xf numFmtId="165" fontId="6" fillId="0" borderId="4" xfId="21" applyFont="1" applyFill="1" applyBorder="1" applyAlignment="1">
      <alignment horizontal="center" vertical="top" wrapText="1"/>
      <protection/>
    </xf>
    <xf numFmtId="165" fontId="11" fillId="0" borderId="1" xfId="21" applyFont="1" applyFill="1" applyBorder="1" applyAlignment="1">
      <alignment horizontal="left" vertical="top" wrapText="1"/>
      <protection/>
    </xf>
    <xf numFmtId="165" fontId="11" fillId="0" borderId="1" xfId="21" applyFont="1" applyFill="1" applyBorder="1" applyAlignment="1" applyProtection="1">
      <alignment horizontal="center" vertical="center" wrapText="1"/>
      <protection locked="0"/>
    </xf>
    <xf numFmtId="165" fontId="11" fillId="0" borderId="1" xfId="21" applyFont="1" applyFill="1" applyBorder="1" applyAlignment="1">
      <alignment horizontal="center" vertical="center" wrapText="1"/>
      <protection/>
    </xf>
    <xf numFmtId="165" fontId="11" fillId="0" borderId="1" xfId="21" applyFont="1" applyFill="1" applyBorder="1" applyAlignment="1">
      <alignment horizontal="center" vertical="center"/>
      <protection/>
    </xf>
    <xf numFmtId="165" fontId="11" fillId="0" borderId="1" xfId="21" applyFont="1" applyFill="1" applyBorder="1" applyAlignment="1" applyProtection="1">
      <alignment horizontal="center" vertical="center"/>
      <protection locked="0"/>
    </xf>
    <xf numFmtId="166" fontId="6" fillId="0" borderId="1" xfId="21" applyNumberFormat="1" applyFont="1" applyFill="1" applyBorder="1" applyAlignment="1" applyProtection="1">
      <alignment horizontal="right" vertical="top"/>
      <protection locked="0"/>
    </xf>
    <xf numFmtId="165" fontId="11" fillId="0" borderId="4" xfId="21" applyNumberFormat="1" applyFont="1" applyFill="1" applyBorder="1" applyAlignment="1" applyProtection="1">
      <alignment horizontal="center" vertical="center"/>
      <protection locked="0"/>
    </xf>
    <xf numFmtId="166" fontId="11" fillId="0" borderId="0" xfId="21" applyNumberFormat="1" applyFont="1" applyFill="1" applyBorder="1" applyAlignment="1" applyProtection="1">
      <alignment horizontal="center" vertical="center"/>
      <protection locked="0"/>
    </xf>
    <xf numFmtId="165" fontId="11" fillId="0" borderId="0" xfId="21" applyFont="1" applyFill="1" applyBorder="1" applyAlignment="1" applyProtection="1">
      <alignment horizontal="center" vertical="center"/>
      <protection locked="0"/>
    </xf>
    <xf numFmtId="165" fontId="6" fillId="0" borderId="1" xfId="21" applyFont="1" applyFill="1" applyBorder="1" applyAlignment="1">
      <alignment horizontal="left" vertical="top" wrapText="1"/>
      <protection/>
    </xf>
    <xf numFmtId="167" fontId="6" fillId="0" borderId="1" xfId="21" applyNumberFormat="1" applyFont="1" applyFill="1" applyBorder="1" applyAlignment="1" applyProtection="1">
      <alignment horizontal="center" vertical="top" wrapText="1"/>
      <protection locked="0"/>
    </xf>
    <xf numFmtId="167" fontId="6" fillId="0" borderId="1" xfId="21" applyNumberFormat="1" applyFont="1" applyFill="1" applyBorder="1" applyAlignment="1">
      <alignment horizontal="center" vertical="top" wrapText="1"/>
      <protection/>
    </xf>
    <xf numFmtId="167" fontId="6" fillId="0" borderId="1" xfId="21" applyNumberFormat="1" applyFont="1" applyFill="1" applyBorder="1" applyAlignment="1">
      <alignment horizontal="center" vertical="top"/>
      <protection/>
    </xf>
    <xf numFmtId="167" fontId="6" fillId="0" borderId="1" xfId="21" applyNumberFormat="1" applyFont="1" applyFill="1" applyBorder="1" applyAlignment="1" applyProtection="1">
      <alignment vertical="top"/>
      <protection locked="0"/>
    </xf>
    <xf numFmtId="167" fontId="6" fillId="0" borderId="2" xfId="21" applyNumberFormat="1" applyFont="1" applyFill="1" applyBorder="1" applyAlignment="1" applyProtection="1">
      <alignment vertical="top"/>
      <protection locked="0"/>
    </xf>
    <xf numFmtId="166" fontId="6" fillId="0" borderId="5" xfId="21" applyNumberFormat="1" applyFont="1" applyFill="1" applyBorder="1" applyAlignment="1" applyProtection="1">
      <alignment horizontal="right" vertical="top"/>
      <protection locked="0"/>
    </xf>
    <xf numFmtId="165" fontId="6" fillId="0" borderId="1" xfId="21" applyNumberFormat="1" applyFont="1" applyFill="1" applyBorder="1" applyAlignment="1" applyProtection="1">
      <alignment vertical="top"/>
      <protection locked="0"/>
    </xf>
    <xf numFmtId="165" fontId="6" fillId="0" borderId="1" xfId="0" applyNumberFormat="1" applyFont="1" applyFill="1" applyBorder="1" applyAlignment="1" applyProtection="1">
      <alignment vertical="top"/>
      <protection locked="0"/>
    </xf>
    <xf numFmtId="166" fontId="6" fillId="0" borderId="1" xfId="21" applyNumberFormat="1" applyFont="1" applyFill="1" applyBorder="1" applyAlignment="1" applyProtection="1">
      <alignment vertical="top"/>
      <protection locked="0"/>
    </xf>
    <xf numFmtId="165" fontId="6" fillId="0" borderId="1" xfId="21" applyFont="1" applyFill="1" applyBorder="1" applyAlignment="1" applyProtection="1">
      <alignment vertical="top"/>
      <protection locked="0"/>
    </xf>
    <xf numFmtId="164" fontId="6" fillId="0" borderId="1" xfId="0" applyFont="1" applyBorder="1" applyAlignment="1">
      <alignment horizontal="left" vertical="top" wrapText="1"/>
    </xf>
    <xf numFmtId="164" fontId="9" fillId="0" borderId="1" xfId="0" applyNumberFormat="1" applyFont="1" applyFill="1" applyBorder="1" applyAlignment="1">
      <alignment vertical="top" wrapText="1"/>
    </xf>
    <xf numFmtId="168" fontId="6" fillId="0" borderId="1" xfId="22" applyNumberFormat="1" applyFont="1" applyFill="1" applyBorder="1" applyAlignment="1">
      <alignment horizontal="left" vertical="top" wrapText="1"/>
      <protection/>
    </xf>
    <xf numFmtId="166" fontId="6" fillId="0" borderId="1" xfId="22" applyNumberFormat="1" applyFont="1" applyFill="1" applyBorder="1" applyAlignment="1">
      <alignment horizontal="right" vertical="top" wrapText="1"/>
      <protection/>
    </xf>
    <xf numFmtId="167" fontId="6" fillId="0" borderId="8" xfId="21" applyNumberFormat="1" applyFont="1" applyFill="1" applyBorder="1" applyAlignment="1" applyProtection="1">
      <alignment vertical="top"/>
      <protection locked="0"/>
    </xf>
    <xf numFmtId="166" fontId="6" fillId="0" borderId="6" xfId="21" applyNumberFormat="1" applyFont="1" applyFill="1" applyBorder="1" applyAlignment="1" applyProtection="1">
      <alignment horizontal="right" vertical="top"/>
      <protection locked="0"/>
    </xf>
    <xf numFmtId="164" fontId="9" fillId="0" borderId="1" xfId="0" applyNumberFormat="1" applyFont="1" applyFill="1" applyBorder="1" applyAlignment="1" applyProtection="1">
      <alignment horizontal="left" vertical="top" wrapText="1"/>
      <protection locked="0"/>
    </xf>
    <xf numFmtId="167" fontId="9" fillId="0" borderId="1" xfId="0" applyNumberFormat="1" applyFont="1" applyFill="1" applyBorder="1" applyAlignment="1">
      <alignment horizontal="center" vertical="top"/>
    </xf>
    <xf numFmtId="167" fontId="9" fillId="0" borderId="1" xfId="0" applyNumberFormat="1" applyFont="1" applyFill="1" applyBorder="1" applyAlignment="1">
      <alignment vertical="top"/>
    </xf>
    <xf numFmtId="167" fontId="9" fillId="0" borderId="2" xfId="0" applyNumberFormat="1" applyFont="1" applyFill="1" applyBorder="1" applyAlignment="1">
      <alignment vertical="top"/>
    </xf>
    <xf numFmtId="164" fontId="9" fillId="0" borderId="1" xfId="0" applyFont="1" applyFill="1" applyBorder="1" applyAlignment="1">
      <alignment horizontal="left" vertical="top" wrapText="1"/>
    </xf>
    <xf numFmtId="166" fontId="6" fillId="0" borderId="5" xfId="21" applyNumberFormat="1" applyFont="1" applyFill="1" applyBorder="1" applyAlignment="1" applyProtection="1">
      <alignment vertical="top"/>
      <protection locked="0"/>
    </xf>
    <xf numFmtId="167" fontId="6" fillId="0" borderId="4" xfId="21" applyNumberFormat="1" applyFont="1" applyFill="1" applyBorder="1" applyAlignment="1" applyProtection="1">
      <alignment vertical="top"/>
      <protection locked="0"/>
    </xf>
    <xf numFmtId="166" fontId="6" fillId="0" borderId="4" xfId="21" applyNumberFormat="1" applyFont="1" applyFill="1" applyBorder="1" applyAlignment="1" applyProtection="1">
      <alignment vertical="top"/>
      <protection locked="0"/>
    </xf>
    <xf numFmtId="166" fontId="6" fillId="2" borderId="1" xfId="21" applyNumberFormat="1" applyFont="1" applyFill="1" applyBorder="1" applyAlignment="1" applyProtection="1">
      <alignment horizontal="right" vertical="top"/>
      <protection locked="0"/>
    </xf>
    <xf numFmtId="167" fontId="6" fillId="0" borderId="5" xfId="21" applyNumberFormat="1" applyFont="1" applyFill="1" applyBorder="1" applyAlignment="1" applyProtection="1">
      <alignment vertical="top"/>
      <protection locked="0"/>
    </xf>
    <xf numFmtId="165" fontId="6" fillId="0" borderId="6" xfId="21" applyFont="1" applyFill="1" applyBorder="1" applyAlignment="1">
      <alignment horizontal="left" vertical="top" wrapText="1"/>
      <protection/>
    </xf>
    <xf numFmtId="167" fontId="6" fillId="0" borderId="6" xfId="21" applyNumberFormat="1" applyFont="1" applyFill="1" applyBorder="1" applyAlignment="1" applyProtection="1">
      <alignment horizontal="center" vertical="top" wrapText="1"/>
      <protection locked="0"/>
    </xf>
    <xf numFmtId="167" fontId="6" fillId="0" borderId="6" xfId="21" applyNumberFormat="1" applyFont="1" applyFill="1" applyBorder="1" applyAlignment="1">
      <alignment horizontal="center" vertical="top" wrapText="1"/>
      <protection/>
    </xf>
    <xf numFmtId="167" fontId="6" fillId="0" borderId="6" xfId="21" applyNumberFormat="1" applyFont="1" applyFill="1" applyBorder="1" applyAlignment="1">
      <alignment horizontal="center" vertical="top"/>
      <protection/>
    </xf>
    <xf numFmtId="167" fontId="6" fillId="0" borderId="9" xfId="21" applyNumberFormat="1" applyFont="1" applyFill="1" applyBorder="1" applyAlignment="1" applyProtection="1">
      <alignment vertical="top"/>
      <protection locked="0"/>
    </xf>
    <xf numFmtId="167" fontId="6" fillId="0" borderId="6" xfId="21" applyNumberFormat="1" applyFont="1" applyFill="1" applyBorder="1" applyAlignment="1" applyProtection="1">
      <alignment vertical="top"/>
      <protection locked="0"/>
    </xf>
    <xf numFmtId="165" fontId="6" fillId="0" borderId="4" xfId="21" applyFont="1" applyFill="1" applyBorder="1" applyAlignment="1" applyProtection="1">
      <alignment vertical="top" wrapText="1"/>
      <protection locked="0"/>
    </xf>
    <xf numFmtId="167" fontId="6" fillId="0" borderId="7" xfId="21" applyNumberFormat="1" applyFont="1" applyFill="1" applyBorder="1" applyAlignment="1" applyProtection="1">
      <alignment horizontal="center" vertical="top" wrapText="1"/>
      <protection locked="0"/>
    </xf>
    <xf numFmtId="164" fontId="6" fillId="0" borderId="4" xfId="21" applyNumberFormat="1" applyFont="1" applyFill="1" applyBorder="1" applyAlignment="1" applyProtection="1">
      <alignment vertical="top"/>
      <protection locked="0"/>
    </xf>
    <xf numFmtId="167" fontId="6" fillId="0" borderId="4" xfId="21" applyNumberFormat="1" applyFont="1" applyFill="1" applyBorder="1" applyAlignment="1">
      <alignment horizontal="center" vertical="top" wrapText="1"/>
      <protection/>
    </xf>
    <xf numFmtId="167" fontId="6" fillId="0" borderId="7" xfId="21" applyNumberFormat="1" applyFont="1" applyFill="1" applyBorder="1" applyAlignment="1">
      <alignment horizontal="center" vertical="top"/>
      <protection/>
    </xf>
    <xf numFmtId="167" fontId="6" fillId="0" borderId="10" xfId="21" applyNumberFormat="1" applyFont="1" applyFill="1" applyBorder="1" applyAlignment="1" applyProtection="1">
      <alignment vertical="top"/>
      <protection locked="0"/>
    </xf>
    <xf numFmtId="167" fontId="6" fillId="0" borderId="11" xfId="21" applyNumberFormat="1" applyFont="1" applyFill="1" applyBorder="1" applyAlignment="1" applyProtection="1">
      <alignment vertical="top"/>
      <protection locked="0"/>
    </xf>
    <xf numFmtId="167" fontId="6" fillId="0" borderId="7" xfId="21" applyNumberFormat="1" applyFont="1" applyFill="1" applyBorder="1" applyAlignment="1" applyProtection="1">
      <alignment vertical="top"/>
      <protection locked="0"/>
    </xf>
    <xf numFmtId="165" fontId="6" fillId="0" borderId="1" xfId="21" applyFont="1" applyFill="1" applyBorder="1" applyAlignment="1" applyProtection="1">
      <alignment vertical="top" wrapText="1"/>
      <protection locked="0"/>
    </xf>
    <xf numFmtId="164" fontId="6" fillId="0" borderId="1" xfId="21" applyNumberFormat="1" applyFont="1" applyFill="1" applyBorder="1" applyAlignment="1" applyProtection="1">
      <alignment vertical="top"/>
      <protection locked="0"/>
    </xf>
    <xf numFmtId="164" fontId="1" fillId="0" borderId="0" xfId="22">
      <alignment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_Лист1" xfId="20"/>
    <cellStyle name="Excel Built-in Normal 1" xfId="21"/>
    <cellStyle name="Excel Built-in Normal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55"/>
  <sheetViews>
    <sheetView tabSelected="1" workbookViewId="0" topLeftCell="A1">
      <selection activeCell="F6" sqref="F6"/>
    </sheetView>
  </sheetViews>
  <sheetFormatPr defaultColWidth="11.421875" defaultRowHeight="12.75"/>
  <cols>
    <col min="1" max="1" width="50.421875" style="1" customWidth="1"/>
    <col min="2" max="2" width="5.140625" style="2" customWidth="1"/>
    <col min="3" max="3" width="10.7109375" style="2" customWidth="1"/>
    <col min="4" max="4" width="4.140625" style="2" customWidth="1"/>
    <col min="5" max="5" width="6.00390625" style="2" customWidth="1"/>
    <col min="6" max="6" width="4.421875" style="2" customWidth="1"/>
    <col min="7" max="7" width="12.140625" style="2" customWidth="1"/>
    <col min="8" max="8" width="11.8515625" style="2" customWidth="1"/>
    <col min="9" max="9" width="11.7109375" style="2" customWidth="1"/>
    <col min="10" max="11" width="0" style="3" hidden="1" customWidth="1"/>
    <col min="12" max="12" width="0" style="2" hidden="1" customWidth="1"/>
    <col min="13" max="21" width="19.00390625" style="2" customWidth="1"/>
    <col min="22" max="16384" width="11.00390625" style="2" customWidth="1"/>
  </cols>
  <sheetData>
    <row r="1" spans="3:9" ht="15.75" customHeight="1">
      <c r="C1" s="4"/>
      <c r="D1" s="4"/>
      <c r="E1" s="4"/>
      <c r="F1" s="4"/>
      <c r="G1" s="5" t="s">
        <v>0</v>
      </c>
      <c r="H1" s="5"/>
      <c r="I1" s="5"/>
    </row>
    <row r="2" spans="3:9" ht="15" customHeight="1">
      <c r="C2" s="4"/>
      <c r="D2" s="4"/>
      <c r="E2" s="4"/>
      <c r="F2" s="6" t="s">
        <v>1</v>
      </c>
      <c r="G2" s="6"/>
      <c r="H2" s="6"/>
      <c r="I2" s="6"/>
    </row>
    <row r="3" spans="3:9" ht="15.75" customHeight="1">
      <c r="C3" s="6" t="s">
        <v>2</v>
      </c>
      <c r="D3" s="6"/>
      <c r="E3" s="6"/>
      <c r="F3" s="6"/>
      <c r="G3" s="6"/>
      <c r="H3" s="6"/>
      <c r="I3" s="6"/>
    </row>
    <row r="4" spans="3:9" ht="15.75" customHeight="1">
      <c r="C4" s="7" t="s">
        <v>3</v>
      </c>
      <c r="D4" s="7"/>
      <c r="E4" s="7"/>
      <c r="F4" s="7"/>
      <c r="G4" s="7"/>
      <c r="H4" s="7"/>
      <c r="I4" s="7"/>
    </row>
    <row r="5" spans="1:21" s="11" customFormat="1" ht="15.75" customHeight="1">
      <c r="A5" s="8"/>
      <c r="B5" s="8"/>
      <c r="C5" s="9"/>
      <c r="D5" s="9"/>
      <c r="E5" s="9"/>
      <c r="F5" s="9"/>
      <c r="G5" s="10" t="s">
        <v>4</v>
      </c>
      <c r="H5" s="10"/>
      <c r="I5" s="10"/>
      <c r="J5" s="3"/>
      <c r="K5" s="3"/>
      <c r="L5" s="2"/>
      <c r="M5" s="2"/>
      <c r="N5" s="2"/>
      <c r="O5" s="2"/>
      <c r="P5" s="2"/>
      <c r="Q5" s="2"/>
      <c r="R5" s="2"/>
      <c r="S5" s="2"/>
      <c r="T5" s="2"/>
      <c r="U5" s="2"/>
    </row>
    <row r="6" spans="1:21" s="11" customFormat="1" ht="20.25" customHeight="1">
      <c r="A6" s="8"/>
      <c r="B6" s="8"/>
      <c r="C6" s="9"/>
      <c r="D6" s="9"/>
      <c r="E6" s="9"/>
      <c r="F6" s="10" t="s">
        <v>5</v>
      </c>
      <c r="G6" s="10"/>
      <c r="H6" s="10"/>
      <c r="I6" s="10"/>
      <c r="J6" s="3"/>
      <c r="K6" s="3"/>
      <c r="L6" s="2"/>
      <c r="M6" s="2"/>
      <c r="N6" s="2"/>
      <c r="O6" s="2"/>
      <c r="P6" s="2"/>
      <c r="Q6" s="2"/>
      <c r="R6" s="2"/>
      <c r="S6" s="2"/>
      <c r="T6" s="2"/>
      <c r="U6" s="2"/>
    </row>
    <row r="7" spans="1:21" s="11" customFormat="1" ht="15.75" customHeight="1">
      <c r="A7" s="8"/>
      <c r="B7" s="8"/>
      <c r="C7" s="10" t="s">
        <v>6</v>
      </c>
      <c r="D7" s="10"/>
      <c r="E7" s="10"/>
      <c r="F7" s="10"/>
      <c r="G7" s="10"/>
      <c r="H7" s="10"/>
      <c r="I7" s="10"/>
      <c r="J7" s="3"/>
      <c r="K7" s="3"/>
      <c r="L7" s="2"/>
      <c r="M7" s="2"/>
      <c r="N7" s="2"/>
      <c r="O7" s="2"/>
      <c r="P7" s="2"/>
      <c r="Q7" s="2"/>
      <c r="R7" s="2"/>
      <c r="S7" s="2"/>
      <c r="T7" s="2"/>
      <c r="U7" s="2"/>
    </row>
    <row r="8" spans="1:21" s="11" customFormat="1" ht="27" customHeight="1">
      <c r="A8" s="8"/>
      <c r="B8"/>
      <c r="C8" s="7" t="s">
        <v>7</v>
      </c>
      <c r="D8" s="7"/>
      <c r="E8" s="7"/>
      <c r="F8" s="7"/>
      <c r="G8" s="7"/>
      <c r="H8" s="7"/>
      <c r="I8" s="7"/>
      <c r="J8" s="3"/>
      <c r="K8" s="3"/>
      <c r="L8" s="2"/>
      <c r="M8" s="2"/>
      <c r="N8" s="2"/>
      <c r="O8" s="2"/>
      <c r="P8" s="2"/>
      <c r="Q8" s="2"/>
      <c r="R8" s="2"/>
      <c r="S8" s="2"/>
      <c r="T8" s="2"/>
      <c r="U8" s="2"/>
    </row>
    <row r="9" spans="1:21" s="11" customFormat="1" ht="12.75">
      <c r="A9" s="12" t="s">
        <v>8</v>
      </c>
      <c r="B9" s="12"/>
      <c r="C9" s="12"/>
      <c r="D9" s="12"/>
      <c r="E9" s="12"/>
      <c r="F9" s="12"/>
      <c r="G9" s="12"/>
      <c r="H9" s="12"/>
      <c r="I9" s="12"/>
      <c r="J9" s="3"/>
      <c r="K9" s="3"/>
      <c r="L9" s="2"/>
      <c r="M9" s="2"/>
      <c r="N9" s="2"/>
      <c r="O9" s="2"/>
      <c r="P9" s="2"/>
      <c r="Q9" s="2"/>
      <c r="R9" s="2"/>
      <c r="S9" s="2"/>
      <c r="T9" s="2"/>
      <c r="U9" s="2"/>
    </row>
    <row r="10" spans="1:21" s="11" customFormat="1" ht="12.75">
      <c r="A10" s="8"/>
      <c r="B10" s="8"/>
      <c r="C10" s="8"/>
      <c r="D10" s="8"/>
      <c r="E10" s="8"/>
      <c r="F10" s="8"/>
      <c r="G10" s="13"/>
      <c r="H10" s="13"/>
      <c r="I10" s="13" t="s">
        <v>9</v>
      </c>
      <c r="J10" s="3"/>
      <c r="K10" s="3"/>
      <c r="L10" s="2"/>
      <c r="M10" s="2"/>
      <c r="N10" s="2"/>
      <c r="O10" s="2"/>
      <c r="P10" s="2"/>
      <c r="Q10" s="2"/>
      <c r="R10" s="2"/>
      <c r="S10" s="2"/>
      <c r="T10" s="2"/>
      <c r="U10" s="2"/>
    </row>
    <row r="11" spans="1:21" s="11" customFormat="1" ht="15.75" customHeight="1">
      <c r="A11" s="14" t="s">
        <v>10</v>
      </c>
      <c r="B11" s="14"/>
      <c r="C11" s="14"/>
      <c r="D11" s="14"/>
      <c r="E11" s="14"/>
      <c r="F11" s="14"/>
      <c r="G11" s="15" t="s">
        <v>11</v>
      </c>
      <c r="H11" s="16" t="s">
        <v>12</v>
      </c>
      <c r="I11" s="16" t="s">
        <v>13</v>
      </c>
      <c r="J11" s="17"/>
      <c r="K11" s="18"/>
      <c r="L11" s="2"/>
      <c r="M11" s="2"/>
      <c r="N11" s="2"/>
      <c r="O11" s="2"/>
      <c r="P11" s="2"/>
      <c r="Q11" s="2"/>
      <c r="R11" s="2"/>
      <c r="S11" s="2"/>
      <c r="T11" s="2"/>
      <c r="U11" s="2"/>
    </row>
    <row r="12" spans="1:21" s="11" customFormat="1" ht="15.75" customHeight="1">
      <c r="A12" s="14" t="s">
        <v>14</v>
      </c>
      <c r="B12" s="14" t="s">
        <v>15</v>
      </c>
      <c r="C12" s="14"/>
      <c r="D12" s="14"/>
      <c r="E12" s="14"/>
      <c r="F12" s="14"/>
      <c r="G12" s="15"/>
      <c r="H12" s="16"/>
      <c r="I12" s="16"/>
      <c r="J12" s="19" t="s">
        <v>16</v>
      </c>
      <c r="K12" s="20" t="s">
        <v>17</v>
      </c>
      <c r="L12" s="20" t="s">
        <v>18</v>
      </c>
      <c r="M12" s="21"/>
      <c r="N12" s="21"/>
      <c r="O12" s="21"/>
      <c r="P12" s="21"/>
      <c r="Q12" s="21"/>
      <c r="R12" s="21"/>
      <c r="S12" s="21"/>
      <c r="T12" s="21"/>
      <c r="U12" s="21"/>
    </row>
    <row r="13" spans="1:12" s="23" customFormat="1" ht="12.75">
      <c r="A13" s="14"/>
      <c r="B13" s="16" t="s">
        <v>19</v>
      </c>
      <c r="C13" s="16" t="s">
        <v>20</v>
      </c>
      <c r="D13" s="14" t="s">
        <v>21</v>
      </c>
      <c r="E13" s="14" t="s">
        <v>22</v>
      </c>
      <c r="F13" s="22" t="s">
        <v>23</v>
      </c>
      <c r="G13" s="15"/>
      <c r="H13" s="16"/>
      <c r="I13" s="16"/>
      <c r="J13" s="19"/>
      <c r="K13" s="20"/>
      <c r="L13" s="20"/>
    </row>
    <row r="14" spans="1:12" s="29" customFormat="1" ht="12.75" customHeight="1">
      <c r="A14" s="24">
        <v>1</v>
      </c>
      <c r="B14" s="24">
        <v>2</v>
      </c>
      <c r="C14" s="24"/>
      <c r="D14" s="24"/>
      <c r="E14" s="24"/>
      <c r="F14" s="24"/>
      <c r="G14" s="25">
        <v>3</v>
      </c>
      <c r="H14" s="26">
        <v>4</v>
      </c>
      <c r="I14" s="26">
        <v>5</v>
      </c>
      <c r="J14" s="27"/>
      <c r="K14" s="27"/>
      <c r="L14" s="28"/>
    </row>
    <row r="15" spans="1:13" s="38" customFormat="1" ht="12.75">
      <c r="A15" s="30" t="s">
        <v>24</v>
      </c>
      <c r="B15" s="31"/>
      <c r="C15" s="31"/>
      <c r="D15" s="32"/>
      <c r="E15" s="33"/>
      <c r="F15" s="34"/>
      <c r="G15" s="35">
        <f>G16+G44</f>
        <v>8706.216</v>
      </c>
      <c r="H15" s="35">
        <f>H16+H44</f>
        <v>5505.938</v>
      </c>
      <c r="I15" s="35">
        <f>I16+I45</f>
        <v>5445.938</v>
      </c>
      <c r="J15" s="36" t="e">
        <f>J16+J44</f>
        <v>#REF!</v>
      </c>
      <c r="K15" s="36" t="e">
        <f>K16+K44</f>
        <v>#REF!</v>
      </c>
      <c r="L15" s="36" t="e">
        <f>L16+L44</f>
        <v>#REF!</v>
      </c>
      <c r="M15" s="37"/>
    </row>
    <row r="16" spans="1:21" s="11" customFormat="1" ht="12.75">
      <c r="A16" s="39" t="s">
        <v>25</v>
      </c>
      <c r="B16" s="40" t="s">
        <v>26</v>
      </c>
      <c r="C16" s="40" t="s">
        <v>27</v>
      </c>
      <c r="D16" s="41" t="s">
        <v>28</v>
      </c>
      <c r="E16" s="42" t="s">
        <v>29</v>
      </c>
      <c r="F16" s="43" t="s">
        <v>26</v>
      </c>
      <c r="G16" s="35">
        <f>G27+G31+G34+G41+G20+G17+G39</f>
        <v>1068.855</v>
      </c>
      <c r="H16" s="35">
        <f>H27+H31+H34+H41+H20+H17+H39</f>
        <v>1061.8</v>
      </c>
      <c r="I16" s="35">
        <f>I27+I31+I34+I41+I20+I17+I39</f>
        <v>1105.8</v>
      </c>
      <c r="J16" s="44" t="e">
        <f>#REF!+J27+#REF!+J41+#REF!+#REF!+#REF!+#REF!+#REF!+J31+#REF!</f>
        <v>#REF!</v>
      </c>
      <c r="K16" s="44" t="e">
        <f>#REF!+K27+#REF!+K41+#REF!+#REF!+#REF!+#REF!+#REF!+K31+#REF!</f>
        <v>#REF!</v>
      </c>
      <c r="L16" s="45" t="e">
        <f>#REF!+L27+#REF!+L41+#REF!+#REF!+#REF!+#REF!+#REF!+L31+#REF!</f>
        <v>#REF!</v>
      </c>
      <c r="M16" s="2"/>
      <c r="N16" s="2"/>
      <c r="O16" s="2"/>
      <c r="P16" s="2"/>
      <c r="Q16" s="2"/>
      <c r="R16" s="2"/>
      <c r="S16" s="2"/>
      <c r="T16" s="2"/>
      <c r="U16" s="2"/>
    </row>
    <row r="17" spans="1:12" s="11" customFormat="1" ht="12.75">
      <c r="A17" s="39" t="s">
        <v>30</v>
      </c>
      <c r="B17" s="40" t="s">
        <v>26</v>
      </c>
      <c r="C17" s="40" t="s">
        <v>31</v>
      </c>
      <c r="D17" s="41" t="s">
        <v>28</v>
      </c>
      <c r="E17" s="42" t="s">
        <v>29</v>
      </c>
      <c r="F17" s="43" t="s">
        <v>26</v>
      </c>
      <c r="G17" s="35">
        <f>SUM(G18:G19)</f>
        <v>8.8</v>
      </c>
      <c r="H17" s="35">
        <f>SUM(H18:H19)</f>
        <v>8.8</v>
      </c>
      <c r="I17" s="35">
        <f>SUM(I18:I19)</f>
        <v>8.8</v>
      </c>
      <c r="J17" s="44"/>
      <c r="K17" s="44"/>
      <c r="L17" s="46"/>
    </row>
    <row r="18" spans="1:12" s="11" customFormat="1" ht="12.75" hidden="1">
      <c r="A18" s="39" t="s">
        <v>32</v>
      </c>
      <c r="B18" s="40" t="s">
        <v>33</v>
      </c>
      <c r="C18" s="40" t="s">
        <v>34</v>
      </c>
      <c r="D18" s="41" t="s">
        <v>35</v>
      </c>
      <c r="E18" s="42" t="s">
        <v>29</v>
      </c>
      <c r="F18" s="43" t="s">
        <v>36</v>
      </c>
      <c r="G18" s="35">
        <v>0</v>
      </c>
      <c r="H18" s="35">
        <v>0</v>
      </c>
      <c r="I18" s="35">
        <v>0</v>
      </c>
      <c r="J18" s="44"/>
      <c r="K18" s="44"/>
      <c r="L18" s="46"/>
    </row>
    <row r="19" spans="1:12" s="11" customFormat="1" ht="12.75">
      <c r="A19" s="39" t="s">
        <v>37</v>
      </c>
      <c r="B19" s="40" t="s">
        <v>38</v>
      </c>
      <c r="C19" s="40" t="s">
        <v>39</v>
      </c>
      <c r="D19" s="41" t="s">
        <v>35</v>
      </c>
      <c r="E19" s="42" t="s">
        <v>29</v>
      </c>
      <c r="F19" s="43" t="s">
        <v>36</v>
      </c>
      <c r="G19" s="35">
        <v>8.8</v>
      </c>
      <c r="H19" s="35">
        <v>8.8</v>
      </c>
      <c r="I19" s="35">
        <v>8.8</v>
      </c>
      <c r="J19" s="44"/>
      <c r="K19" s="44"/>
      <c r="L19" s="46"/>
    </row>
    <row r="20" spans="1:12" s="11" customFormat="1" ht="12.75">
      <c r="A20" s="39" t="s">
        <v>40</v>
      </c>
      <c r="B20" s="40" t="s">
        <v>26</v>
      </c>
      <c r="C20" s="40" t="s">
        <v>41</v>
      </c>
      <c r="D20" s="41" t="s">
        <v>28</v>
      </c>
      <c r="E20" s="42" t="s">
        <v>29</v>
      </c>
      <c r="F20" s="43" t="s">
        <v>26</v>
      </c>
      <c r="G20" s="35">
        <f aca="true" t="shared" si="0" ref="G20:L20">G21</f>
        <v>231.7</v>
      </c>
      <c r="H20" s="35">
        <f t="shared" si="0"/>
        <v>247</v>
      </c>
      <c r="I20" s="35">
        <f t="shared" si="0"/>
        <v>281</v>
      </c>
      <c r="J20" s="44">
        <f t="shared" si="0"/>
        <v>63800</v>
      </c>
      <c r="K20" s="44">
        <f t="shared" si="0"/>
        <v>78000</v>
      </c>
      <c r="L20" s="44">
        <f t="shared" si="0"/>
        <v>77200</v>
      </c>
    </row>
    <row r="21" spans="1:12" s="11" customFormat="1" ht="12.75">
      <c r="A21" s="39" t="s">
        <v>42</v>
      </c>
      <c r="B21" s="40" t="s">
        <v>43</v>
      </c>
      <c r="C21" s="40" t="s">
        <v>44</v>
      </c>
      <c r="D21" s="41" t="s">
        <v>45</v>
      </c>
      <c r="E21" s="42" t="s">
        <v>29</v>
      </c>
      <c r="F21" s="43" t="s">
        <v>46</v>
      </c>
      <c r="G21" s="35">
        <f aca="true" t="shared" si="1" ref="G21:L21">G22+G23+G24+G25</f>
        <v>231.7</v>
      </c>
      <c r="H21" s="35">
        <f t="shared" si="1"/>
        <v>247</v>
      </c>
      <c r="I21" s="35">
        <f t="shared" si="1"/>
        <v>281</v>
      </c>
      <c r="J21" s="44">
        <f t="shared" si="1"/>
        <v>63800</v>
      </c>
      <c r="K21" s="44">
        <f t="shared" si="1"/>
        <v>78000</v>
      </c>
      <c r="L21" s="44">
        <f t="shared" si="1"/>
        <v>77200</v>
      </c>
    </row>
    <row r="22" spans="1:12" s="11" customFormat="1" ht="12.75">
      <c r="A22" s="39" t="s">
        <v>47</v>
      </c>
      <c r="B22" s="40" t="s">
        <v>43</v>
      </c>
      <c r="C22" s="40" t="s">
        <v>48</v>
      </c>
      <c r="D22" s="41" t="s">
        <v>45</v>
      </c>
      <c r="E22" s="42" t="s">
        <v>29</v>
      </c>
      <c r="F22" s="43" t="s">
        <v>46</v>
      </c>
      <c r="G22" s="35">
        <v>83.9</v>
      </c>
      <c r="H22" s="35">
        <v>89.5</v>
      </c>
      <c r="I22" s="35">
        <v>101.6</v>
      </c>
      <c r="J22" s="44">
        <v>23300</v>
      </c>
      <c r="K22" s="44">
        <v>30000</v>
      </c>
      <c r="L22" s="46">
        <v>31200</v>
      </c>
    </row>
    <row r="23" spans="1:12" s="11" customFormat="1" ht="12.75">
      <c r="A23" s="39" t="s">
        <v>49</v>
      </c>
      <c r="B23" s="40" t="s">
        <v>43</v>
      </c>
      <c r="C23" s="40" t="s">
        <v>50</v>
      </c>
      <c r="D23" s="41" t="s">
        <v>45</v>
      </c>
      <c r="E23" s="42" t="s">
        <v>29</v>
      </c>
      <c r="F23" s="43" t="s">
        <v>46</v>
      </c>
      <c r="G23" s="35">
        <v>0.6</v>
      </c>
      <c r="H23" s="35">
        <f>G23</f>
        <v>0.6</v>
      </c>
      <c r="I23" s="35">
        <v>0.7</v>
      </c>
      <c r="J23" s="44">
        <v>500</v>
      </c>
      <c r="K23" s="44">
        <v>600</v>
      </c>
      <c r="L23" s="46">
        <v>600</v>
      </c>
    </row>
    <row r="24" spans="1:12" s="11" customFormat="1" ht="12.75">
      <c r="A24" s="39" t="s">
        <v>51</v>
      </c>
      <c r="B24" s="40" t="s">
        <v>43</v>
      </c>
      <c r="C24" s="40" t="s">
        <v>52</v>
      </c>
      <c r="D24" s="41" t="s">
        <v>45</v>
      </c>
      <c r="E24" s="42" t="s">
        <v>29</v>
      </c>
      <c r="F24" s="43" t="s">
        <v>46</v>
      </c>
      <c r="G24" s="35">
        <v>162.7</v>
      </c>
      <c r="H24" s="35">
        <v>173.6</v>
      </c>
      <c r="I24" s="35">
        <v>197.1</v>
      </c>
      <c r="J24" s="44">
        <v>37800</v>
      </c>
      <c r="K24" s="44">
        <v>44400</v>
      </c>
      <c r="L24" s="44">
        <v>42600</v>
      </c>
    </row>
    <row r="25" spans="1:12" s="11" customFormat="1" ht="12.75">
      <c r="A25" s="39" t="s">
        <v>53</v>
      </c>
      <c r="B25" s="40" t="s">
        <v>43</v>
      </c>
      <c r="C25" s="40" t="s">
        <v>54</v>
      </c>
      <c r="D25" s="41" t="s">
        <v>45</v>
      </c>
      <c r="E25" s="42" t="s">
        <v>29</v>
      </c>
      <c r="F25" s="43" t="s">
        <v>46</v>
      </c>
      <c r="G25" s="35">
        <v>-15.5</v>
      </c>
      <c r="H25" s="35">
        <v>-16.7</v>
      </c>
      <c r="I25" s="35">
        <v>-18.4</v>
      </c>
      <c r="J25" s="44">
        <v>2200</v>
      </c>
      <c r="K25" s="44">
        <v>3000</v>
      </c>
      <c r="L25" s="44">
        <v>2800</v>
      </c>
    </row>
    <row r="26" spans="1:12" s="11" customFormat="1" ht="12.75">
      <c r="A26" s="39" t="s">
        <v>55</v>
      </c>
      <c r="B26" s="40" t="s">
        <v>56</v>
      </c>
      <c r="C26" s="40" t="s">
        <v>57</v>
      </c>
      <c r="D26" s="41" t="s">
        <v>28</v>
      </c>
      <c r="E26" s="42" t="s">
        <v>29</v>
      </c>
      <c r="F26" s="43" t="s">
        <v>26</v>
      </c>
      <c r="G26" s="35">
        <f>G27</f>
        <v>231.555</v>
      </c>
      <c r="H26" s="35">
        <f>SUM(H28)</f>
        <v>228</v>
      </c>
      <c r="I26" s="35">
        <f>SUM(I28)</f>
        <v>229</v>
      </c>
      <c r="J26" s="44"/>
      <c r="K26" s="44"/>
      <c r="L26" s="44"/>
    </row>
    <row r="27" spans="1:12" s="11" customFormat="1" ht="12.75">
      <c r="A27" s="39" t="s">
        <v>58</v>
      </c>
      <c r="B27" s="40" t="s">
        <v>56</v>
      </c>
      <c r="C27" s="40" t="s">
        <v>59</v>
      </c>
      <c r="D27" s="41" t="s">
        <v>45</v>
      </c>
      <c r="E27" s="42" t="s">
        <v>29</v>
      </c>
      <c r="F27" s="43" t="s">
        <v>46</v>
      </c>
      <c r="G27" s="35">
        <f>G28</f>
        <v>231.555</v>
      </c>
      <c r="H27" s="35">
        <f>SUM(H28)</f>
        <v>228</v>
      </c>
      <c r="I27" s="35">
        <f>SUM(I28)</f>
        <v>229</v>
      </c>
      <c r="J27" s="44" t="e">
        <f>J28</f>
        <v>#REF!</v>
      </c>
      <c r="K27" s="44" t="e">
        <f>K28</f>
        <v>#REF!</v>
      </c>
      <c r="L27" s="44" t="e">
        <f>L28</f>
        <v>#REF!</v>
      </c>
    </row>
    <row r="28" spans="1:12" s="11" customFormat="1" ht="102" customHeight="1">
      <c r="A28" s="39" t="s">
        <v>60</v>
      </c>
      <c r="B28" s="40" t="s">
        <v>56</v>
      </c>
      <c r="C28" s="40" t="s">
        <v>61</v>
      </c>
      <c r="D28" s="41" t="s">
        <v>45</v>
      </c>
      <c r="E28" s="42" t="s">
        <v>62</v>
      </c>
      <c r="F28" s="43" t="s">
        <v>46</v>
      </c>
      <c r="G28" s="35">
        <v>231.555</v>
      </c>
      <c r="H28" s="35">
        <v>228</v>
      </c>
      <c r="I28" s="35">
        <v>229</v>
      </c>
      <c r="J28" s="44" t="e">
        <f>J30+#REF!+#REF!+#REF!</f>
        <v>#REF!</v>
      </c>
      <c r="K28" s="44" t="e">
        <f>K30+#REF!+#REF!+#REF!</f>
        <v>#REF!</v>
      </c>
      <c r="L28" s="44" t="e">
        <f>L30+#REF!+#REF!+#REF!</f>
        <v>#REF!</v>
      </c>
    </row>
    <row r="29" spans="1:12" s="11" customFormat="1" ht="12.75" hidden="1">
      <c r="A29" s="39" t="s">
        <v>63</v>
      </c>
      <c r="B29" s="40" t="s">
        <v>56</v>
      </c>
      <c r="C29" s="40" t="s">
        <v>64</v>
      </c>
      <c r="D29" s="41" t="s">
        <v>28</v>
      </c>
      <c r="E29" s="42" t="s">
        <v>29</v>
      </c>
      <c r="F29" s="43" t="s">
        <v>26</v>
      </c>
      <c r="G29" s="35">
        <f>J29/1000</f>
        <v>0</v>
      </c>
      <c r="H29" s="35">
        <f>K29/1000</f>
        <v>0</v>
      </c>
      <c r="I29" s="35">
        <v>0</v>
      </c>
      <c r="J29" s="44"/>
      <c r="K29" s="44"/>
      <c r="L29" s="44"/>
    </row>
    <row r="30" spans="1:12" s="11" customFormat="1" ht="12.75" hidden="1">
      <c r="A30" s="39" t="s">
        <v>65</v>
      </c>
      <c r="B30" s="40" t="s">
        <v>56</v>
      </c>
      <c r="C30" s="40" t="s">
        <v>66</v>
      </c>
      <c r="D30" s="41" t="s">
        <v>45</v>
      </c>
      <c r="E30" s="42" t="s">
        <v>62</v>
      </c>
      <c r="F30" s="43" t="s">
        <v>46</v>
      </c>
      <c r="G30" s="35"/>
      <c r="H30" s="35"/>
      <c r="I30" s="35">
        <v>0</v>
      </c>
      <c r="J30" s="44">
        <v>23300</v>
      </c>
      <c r="K30" s="44">
        <v>30000</v>
      </c>
      <c r="L30" s="46">
        <v>31200</v>
      </c>
    </row>
    <row r="31" spans="1:12" s="11" customFormat="1" ht="12.75">
      <c r="A31" s="47" t="s">
        <v>67</v>
      </c>
      <c r="B31" s="48" t="s">
        <v>26</v>
      </c>
      <c r="C31" s="48" t="s">
        <v>68</v>
      </c>
      <c r="D31" s="48" t="s">
        <v>28</v>
      </c>
      <c r="E31" s="48" t="s">
        <v>29</v>
      </c>
      <c r="F31" s="48" t="s">
        <v>26</v>
      </c>
      <c r="G31" s="35">
        <f>G32</f>
        <v>150</v>
      </c>
      <c r="H31" s="35">
        <f>SUM(H32)</f>
        <v>145</v>
      </c>
      <c r="I31" s="35">
        <f>SUM(I32)</f>
        <v>150</v>
      </c>
      <c r="J31" s="44" t="e">
        <f>J33+J38+#REF!</f>
        <v>#REF!</v>
      </c>
      <c r="K31" s="44" t="e">
        <f>K33+K38+#REF!</f>
        <v>#REF!</v>
      </c>
      <c r="L31" s="45" t="e">
        <f>L33+L38+#REF!</f>
        <v>#REF!</v>
      </c>
    </row>
    <row r="32" spans="1:12" s="11" customFormat="1" ht="12.75">
      <c r="A32" s="49" t="s">
        <v>69</v>
      </c>
      <c r="B32" s="40" t="s">
        <v>56</v>
      </c>
      <c r="C32" s="40" t="s">
        <v>70</v>
      </c>
      <c r="D32" s="41" t="s">
        <v>28</v>
      </c>
      <c r="E32" s="42" t="s">
        <v>29</v>
      </c>
      <c r="F32" s="43" t="s">
        <v>46</v>
      </c>
      <c r="G32" s="35">
        <f>G33</f>
        <v>150</v>
      </c>
      <c r="H32" s="35">
        <f>H33</f>
        <v>145</v>
      </c>
      <c r="I32" s="35">
        <f>I33</f>
        <v>150</v>
      </c>
      <c r="J32" s="44">
        <v>7000</v>
      </c>
      <c r="K32" s="44">
        <v>9000</v>
      </c>
      <c r="L32" s="44">
        <v>9000</v>
      </c>
    </row>
    <row r="33" spans="1:12" s="11" customFormat="1" ht="12.75">
      <c r="A33" s="49" t="s">
        <v>71</v>
      </c>
      <c r="B33" s="40" t="s">
        <v>56</v>
      </c>
      <c r="C33" s="40" t="s">
        <v>72</v>
      </c>
      <c r="D33" s="41" t="s">
        <v>35</v>
      </c>
      <c r="E33" s="42" t="s">
        <v>62</v>
      </c>
      <c r="F33" s="43" t="s">
        <v>46</v>
      </c>
      <c r="G33" s="35">
        <v>150</v>
      </c>
      <c r="H33" s="35">
        <v>145</v>
      </c>
      <c r="I33" s="35">
        <v>150</v>
      </c>
      <c r="J33" s="44">
        <f>J32</f>
        <v>7000</v>
      </c>
      <c r="K33" s="44">
        <f>K32</f>
        <v>9000</v>
      </c>
      <c r="L33" s="44">
        <f>L32</f>
        <v>9000</v>
      </c>
    </row>
    <row r="34" spans="1:12" s="11" customFormat="1" ht="12.75">
      <c r="A34" s="47" t="s">
        <v>73</v>
      </c>
      <c r="B34" s="40" t="s">
        <v>26</v>
      </c>
      <c r="C34" s="40" t="s">
        <v>74</v>
      </c>
      <c r="D34" s="41" t="s">
        <v>28</v>
      </c>
      <c r="E34" s="42" t="s">
        <v>29</v>
      </c>
      <c r="F34" s="43" t="s">
        <v>46</v>
      </c>
      <c r="G34" s="35">
        <f>G35</f>
        <v>336.6</v>
      </c>
      <c r="H34" s="35">
        <f>H35</f>
        <v>305</v>
      </c>
      <c r="I34" s="35">
        <f>I35</f>
        <v>307</v>
      </c>
      <c r="J34" s="44">
        <v>50000</v>
      </c>
      <c r="K34" s="44">
        <v>65000</v>
      </c>
      <c r="L34" s="44">
        <v>65000</v>
      </c>
    </row>
    <row r="35" spans="1:12" s="11" customFormat="1" ht="12.75">
      <c r="A35" s="49" t="s">
        <v>75</v>
      </c>
      <c r="B35" s="40" t="s">
        <v>56</v>
      </c>
      <c r="C35" s="40" t="s">
        <v>76</v>
      </c>
      <c r="D35" s="41" t="s">
        <v>28</v>
      </c>
      <c r="E35" s="42" t="s">
        <v>29</v>
      </c>
      <c r="F35" s="43" t="s">
        <v>46</v>
      </c>
      <c r="G35" s="35">
        <f>SUM(G38+G37+G36)</f>
        <v>336.6</v>
      </c>
      <c r="H35" s="35">
        <f>SUM(H38+H37+H36)</f>
        <v>305</v>
      </c>
      <c r="I35" s="35">
        <f>SUM(I38+I37+I36)</f>
        <v>307</v>
      </c>
      <c r="J35" s="44">
        <f>J34</f>
        <v>50000</v>
      </c>
      <c r="K35" s="44">
        <f>K34</f>
        <v>65000</v>
      </c>
      <c r="L35" s="44">
        <f>L34</f>
        <v>65000</v>
      </c>
    </row>
    <row r="36" spans="1:12" s="11" customFormat="1" ht="12.75">
      <c r="A36" s="49" t="s">
        <v>77</v>
      </c>
      <c r="B36" s="40" t="s">
        <v>56</v>
      </c>
      <c r="C36" s="40" t="s">
        <v>76</v>
      </c>
      <c r="D36" s="41" t="s">
        <v>35</v>
      </c>
      <c r="E36" s="42" t="s">
        <v>62</v>
      </c>
      <c r="F36" s="43" t="s">
        <v>46</v>
      </c>
      <c r="G36" s="35">
        <v>336.6</v>
      </c>
      <c r="H36" s="35">
        <f>220+85</f>
        <v>305</v>
      </c>
      <c r="I36" s="35">
        <f>220+87</f>
        <v>307</v>
      </c>
      <c r="J36" s="44"/>
      <c r="K36" s="44"/>
      <c r="L36" s="44"/>
    </row>
    <row r="37" spans="1:12" s="11" customFormat="1" ht="12.75" hidden="1">
      <c r="A37" s="49" t="s">
        <v>77</v>
      </c>
      <c r="B37" s="40" t="s">
        <v>56</v>
      </c>
      <c r="C37" s="40" t="s">
        <v>78</v>
      </c>
      <c r="D37" s="41" t="s">
        <v>35</v>
      </c>
      <c r="E37" s="42" t="s">
        <v>79</v>
      </c>
      <c r="F37" s="43" t="s">
        <v>46</v>
      </c>
      <c r="G37" s="35">
        <v>0</v>
      </c>
      <c r="H37" s="35">
        <v>0</v>
      </c>
      <c r="I37" s="35">
        <v>0</v>
      </c>
      <c r="J37" s="44"/>
      <c r="K37" s="44"/>
      <c r="L37" s="44"/>
    </row>
    <row r="38" spans="1:12" s="11" customFormat="1" ht="12.75" hidden="1">
      <c r="A38" s="49" t="s">
        <v>77</v>
      </c>
      <c r="B38" s="40" t="s">
        <v>56</v>
      </c>
      <c r="C38" s="40" t="s">
        <v>80</v>
      </c>
      <c r="D38" s="41" t="s">
        <v>35</v>
      </c>
      <c r="E38" s="42" t="s">
        <v>62</v>
      </c>
      <c r="F38" s="43" t="s">
        <v>46</v>
      </c>
      <c r="G38" s="35">
        <v>0</v>
      </c>
      <c r="H38" s="35">
        <v>0</v>
      </c>
      <c r="I38" s="35">
        <v>0</v>
      </c>
      <c r="J38" s="44">
        <f>J34</f>
        <v>50000</v>
      </c>
      <c r="K38" s="44">
        <f>K34</f>
        <v>65000</v>
      </c>
      <c r="L38" s="44">
        <f>L34</f>
        <v>65000</v>
      </c>
    </row>
    <row r="39" spans="1:12" s="11" customFormat="1" ht="12.75">
      <c r="A39" s="49" t="s">
        <v>75</v>
      </c>
      <c r="B39" s="40" t="s">
        <v>56</v>
      </c>
      <c r="C39" s="40" t="s">
        <v>80</v>
      </c>
      <c r="D39" s="41" t="s">
        <v>28</v>
      </c>
      <c r="E39" s="42" t="s">
        <v>29</v>
      </c>
      <c r="F39" s="43" t="s">
        <v>46</v>
      </c>
      <c r="G39" s="35">
        <f>G40</f>
        <v>75</v>
      </c>
      <c r="H39" s="35">
        <v>85</v>
      </c>
      <c r="I39" s="35">
        <v>87</v>
      </c>
      <c r="J39" s="44"/>
      <c r="K39" s="44"/>
      <c r="L39" s="44"/>
    </row>
    <row r="40" spans="1:12" s="11" customFormat="1" ht="12.75">
      <c r="A40" s="49" t="s">
        <v>77</v>
      </c>
      <c r="B40" s="40" t="s">
        <v>56</v>
      </c>
      <c r="C40" s="40" t="s">
        <v>80</v>
      </c>
      <c r="D40" s="41" t="s">
        <v>35</v>
      </c>
      <c r="E40" s="42" t="s">
        <v>62</v>
      </c>
      <c r="F40" s="43" t="s">
        <v>46</v>
      </c>
      <c r="G40" s="35">
        <v>75</v>
      </c>
      <c r="H40" s="35">
        <v>85</v>
      </c>
      <c r="I40" s="35">
        <v>87</v>
      </c>
      <c r="J40" s="44"/>
      <c r="K40" s="44"/>
      <c r="L40" s="44"/>
    </row>
    <row r="41" spans="1:12" s="11" customFormat="1" ht="12.75">
      <c r="A41" s="39" t="s">
        <v>81</v>
      </c>
      <c r="B41" s="40" t="s">
        <v>26</v>
      </c>
      <c r="C41" s="40" t="s">
        <v>82</v>
      </c>
      <c r="D41" s="41" t="s">
        <v>28</v>
      </c>
      <c r="E41" s="42" t="s">
        <v>29</v>
      </c>
      <c r="F41" s="43" t="s">
        <v>26</v>
      </c>
      <c r="G41" s="35">
        <v>35.2</v>
      </c>
      <c r="H41" s="35">
        <v>43</v>
      </c>
      <c r="I41" s="35">
        <v>43</v>
      </c>
      <c r="J41" s="44">
        <f aca="true" t="shared" si="2" ref="J41:L42">J42</f>
        <v>10000</v>
      </c>
      <c r="K41" s="44">
        <f t="shared" si="2"/>
        <v>27400</v>
      </c>
      <c r="L41" s="44">
        <f t="shared" si="2"/>
        <v>28100</v>
      </c>
    </row>
    <row r="42" spans="1:12" s="11" customFormat="1" ht="12.75">
      <c r="A42" s="39" t="s">
        <v>83</v>
      </c>
      <c r="B42" s="40" t="s">
        <v>56</v>
      </c>
      <c r="C42" s="40" t="s">
        <v>84</v>
      </c>
      <c r="D42" s="41" t="s">
        <v>45</v>
      </c>
      <c r="E42" s="42" t="s">
        <v>29</v>
      </c>
      <c r="F42" s="43" t="s">
        <v>46</v>
      </c>
      <c r="G42" s="35">
        <v>35.2</v>
      </c>
      <c r="H42" s="35">
        <v>43</v>
      </c>
      <c r="I42" s="50">
        <v>43</v>
      </c>
      <c r="J42" s="44">
        <f t="shared" si="2"/>
        <v>10000</v>
      </c>
      <c r="K42" s="44">
        <f t="shared" si="2"/>
        <v>27400</v>
      </c>
      <c r="L42" s="44">
        <f t="shared" si="2"/>
        <v>28100</v>
      </c>
    </row>
    <row r="43" spans="1:12" s="11" customFormat="1" ht="12.75">
      <c r="A43" s="39" t="s">
        <v>85</v>
      </c>
      <c r="B43" s="40" t="s">
        <v>56</v>
      </c>
      <c r="C43" s="40" t="s">
        <v>86</v>
      </c>
      <c r="D43" s="41" t="s">
        <v>45</v>
      </c>
      <c r="E43" s="42" t="s">
        <v>62</v>
      </c>
      <c r="F43" s="43" t="s">
        <v>46</v>
      </c>
      <c r="G43" s="35">
        <v>35.2</v>
      </c>
      <c r="H43" s="35">
        <v>43</v>
      </c>
      <c r="I43" s="35">
        <v>43</v>
      </c>
      <c r="J43" s="44">
        <v>10000</v>
      </c>
      <c r="K43" s="44">
        <v>27400</v>
      </c>
      <c r="L43" s="44">
        <v>28100</v>
      </c>
    </row>
    <row r="44" spans="1:12" s="11" customFormat="1" ht="12.75">
      <c r="A44" s="39" t="s">
        <v>87</v>
      </c>
      <c r="B44" s="40" t="s">
        <v>26</v>
      </c>
      <c r="C44" s="40" t="s">
        <v>88</v>
      </c>
      <c r="D44" s="41" t="s">
        <v>28</v>
      </c>
      <c r="E44" s="42" t="s">
        <v>29</v>
      </c>
      <c r="F44" s="43" t="s">
        <v>26</v>
      </c>
      <c r="G44" s="35">
        <f>G45</f>
        <v>7637.361</v>
      </c>
      <c r="H44" s="35">
        <f>H45</f>
        <v>4444.138</v>
      </c>
      <c r="I44" s="35">
        <f>I45</f>
        <v>4340.138</v>
      </c>
      <c r="J44" s="44" t="e">
        <f>J45+#REF!+#REF!+#REF!</f>
        <v>#REF!</v>
      </c>
      <c r="K44" s="44" t="e">
        <f>K45+#REF!+#REF!+#REF!</f>
        <v>#REF!</v>
      </c>
      <c r="L44" s="44" t="e">
        <f>L45+#REF!+#REF!+#REF!</f>
        <v>#REF!</v>
      </c>
    </row>
    <row r="45" spans="1:12" s="11" customFormat="1" ht="12.75">
      <c r="A45" s="39" t="s">
        <v>89</v>
      </c>
      <c r="B45" s="40" t="s">
        <v>26</v>
      </c>
      <c r="C45" s="40" t="s">
        <v>90</v>
      </c>
      <c r="D45" s="41" t="s">
        <v>28</v>
      </c>
      <c r="E45" s="42" t="s">
        <v>29</v>
      </c>
      <c r="F45" s="43" t="s">
        <v>26</v>
      </c>
      <c r="G45" s="35">
        <f>SUM(G46+G50+G54+G49)</f>
        <v>7637.361</v>
      </c>
      <c r="H45" s="35">
        <f>SUM(H46+H50+H54+H49)</f>
        <v>4444.138</v>
      </c>
      <c r="I45" s="35">
        <f>SUM(I46+I50+I54+I49)</f>
        <v>4340.138</v>
      </c>
      <c r="J45" s="44" t="e">
        <f>J46+#REF!+#REF!+#REF!+J50</f>
        <v>#REF!</v>
      </c>
      <c r="K45" s="44" t="e">
        <f>K46+#REF!+#REF!+#REF!+K50</f>
        <v>#REF!</v>
      </c>
      <c r="L45" s="45" t="e">
        <f>L46+#REF!+#REF!+#REF!+L50</f>
        <v>#REF!</v>
      </c>
    </row>
    <row r="46" spans="1:12" s="11" customFormat="1" ht="12.75">
      <c r="A46" s="39" t="s">
        <v>91</v>
      </c>
      <c r="B46" s="40" t="s">
        <v>38</v>
      </c>
      <c r="C46" s="40" t="s">
        <v>92</v>
      </c>
      <c r="D46" s="41" t="s">
        <v>28</v>
      </c>
      <c r="E46" s="42" t="s">
        <v>29</v>
      </c>
      <c r="F46" s="43" t="s">
        <v>93</v>
      </c>
      <c r="G46" s="35">
        <f aca="true" t="shared" si="3" ref="G46:I47">G47</f>
        <v>3226.2</v>
      </c>
      <c r="H46" s="35">
        <f t="shared" si="3"/>
        <v>2580.9</v>
      </c>
      <c r="I46" s="35">
        <f t="shared" si="3"/>
        <v>2580.9</v>
      </c>
      <c r="J46" s="44" t="e">
        <f>J47+#REF!</f>
        <v>#REF!</v>
      </c>
      <c r="K46" s="44" t="e">
        <f>K47+#REF!</f>
        <v>#REF!</v>
      </c>
      <c r="L46" s="44" t="e">
        <f>L47+#REF!</f>
        <v>#REF!</v>
      </c>
    </row>
    <row r="47" spans="1:12" s="11" customFormat="1" ht="12.75">
      <c r="A47" s="39" t="s">
        <v>94</v>
      </c>
      <c r="B47" s="40" t="s">
        <v>38</v>
      </c>
      <c r="C47" s="40" t="s">
        <v>95</v>
      </c>
      <c r="D47" s="41" t="s">
        <v>28</v>
      </c>
      <c r="E47" s="42" t="s">
        <v>29</v>
      </c>
      <c r="F47" s="43" t="s">
        <v>93</v>
      </c>
      <c r="G47" s="35">
        <f t="shared" si="3"/>
        <v>3226.2</v>
      </c>
      <c r="H47" s="35">
        <f t="shared" si="3"/>
        <v>2580.9</v>
      </c>
      <c r="I47" s="35">
        <f t="shared" si="3"/>
        <v>2580.9</v>
      </c>
      <c r="J47" s="44">
        <f>J48</f>
        <v>1301400</v>
      </c>
      <c r="K47" s="44">
        <f>K48</f>
        <v>1413500</v>
      </c>
      <c r="L47" s="44">
        <f>L48</f>
        <v>1413500</v>
      </c>
    </row>
    <row r="48" spans="1:13" s="11" customFormat="1" ht="12.75">
      <c r="A48" s="39" t="s">
        <v>96</v>
      </c>
      <c r="B48" s="40" t="s">
        <v>38</v>
      </c>
      <c r="C48" s="40" t="s">
        <v>95</v>
      </c>
      <c r="D48" s="41" t="s">
        <v>35</v>
      </c>
      <c r="E48" s="42" t="s">
        <v>29</v>
      </c>
      <c r="F48" s="43" t="s">
        <v>93</v>
      </c>
      <c r="G48" s="35">
        <f>969.3+2256.9</f>
        <v>3226.2</v>
      </c>
      <c r="H48" s="35">
        <f>1805.5+775.4</f>
        <v>2580.9</v>
      </c>
      <c r="I48" s="35">
        <f>1805.5+775.4</f>
        <v>2580.9</v>
      </c>
      <c r="J48" s="44">
        <f>436100+865300</f>
        <v>1301400</v>
      </c>
      <c r="K48" s="44">
        <f>428100+985400</f>
        <v>1413500</v>
      </c>
      <c r="L48" s="46">
        <f>985400+428100</f>
        <v>1413500</v>
      </c>
      <c r="M48" s="51"/>
    </row>
    <row r="49" spans="1:13" s="11" customFormat="1" ht="12.75">
      <c r="A49" s="39" t="s">
        <v>97</v>
      </c>
      <c r="B49" s="40" t="s">
        <v>38</v>
      </c>
      <c r="C49" s="40" t="s">
        <v>98</v>
      </c>
      <c r="D49" s="41" t="s">
        <v>35</v>
      </c>
      <c r="E49" s="42" t="s">
        <v>99</v>
      </c>
      <c r="F49" s="43" t="s">
        <v>93</v>
      </c>
      <c r="G49" s="35">
        <v>18.94</v>
      </c>
      <c r="H49" s="35">
        <v>18.94</v>
      </c>
      <c r="I49" s="35">
        <v>18.94</v>
      </c>
      <c r="J49" s="44"/>
      <c r="K49" s="44"/>
      <c r="L49" s="46"/>
      <c r="M49" s="51"/>
    </row>
    <row r="50" spans="1:12" s="11" customFormat="1" ht="12.75">
      <c r="A50" s="39" t="s">
        <v>100</v>
      </c>
      <c r="B50" s="40" t="s">
        <v>38</v>
      </c>
      <c r="C50" s="40" t="s">
        <v>101</v>
      </c>
      <c r="D50" s="41" t="s">
        <v>28</v>
      </c>
      <c r="E50" s="42" t="s">
        <v>29</v>
      </c>
      <c r="F50" s="43" t="s">
        <v>93</v>
      </c>
      <c r="G50" s="50">
        <f>SUM(G52:G53)</f>
        <v>117.10000000000001</v>
      </c>
      <c r="H50" s="35">
        <f>SUM(H52:H53)</f>
        <v>108.9</v>
      </c>
      <c r="I50" s="35">
        <f>SUM(I52:I53)</f>
        <v>4.9</v>
      </c>
      <c r="J50" s="44">
        <v>58400</v>
      </c>
      <c r="K50" s="44">
        <v>58400</v>
      </c>
      <c r="L50" s="46">
        <v>58400</v>
      </c>
    </row>
    <row r="51" spans="1:12" s="11" customFormat="1" ht="74.25" customHeight="1">
      <c r="A51" s="52" t="s">
        <v>102</v>
      </c>
      <c r="B51" s="40" t="s">
        <v>38</v>
      </c>
      <c r="C51" s="40" t="s">
        <v>103</v>
      </c>
      <c r="D51" s="41" t="s">
        <v>28</v>
      </c>
      <c r="E51" s="42" t="s">
        <v>29</v>
      </c>
      <c r="F51" s="43" t="s">
        <v>93</v>
      </c>
      <c r="G51" s="50">
        <f>G52</f>
        <v>112.2</v>
      </c>
      <c r="H51" s="35">
        <f>H52</f>
        <v>104</v>
      </c>
      <c r="I51" s="35">
        <f>I52</f>
        <v>0</v>
      </c>
      <c r="J51" s="44">
        <f>J50</f>
        <v>58400</v>
      </c>
      <c r="K51" s="44">
        <f>K50</f>
        <v>58400</v>
      </c>
      <c r="L51" s="44">
        <f>L50</f>
        <v>58400</v>
      </c>
    </row>
    <row r="52" spans="1:12" s="11" customFormat="1" ht="61.5" customHeight="1">
      <c r="A52" s="52" t="s">
        <v>102</v>
      </c>
      <c r="B52" s="53" t="s">
        <v>38</v>
      </c>
      <c r="C52" s="53" t="s">
        <v>103</v>
      </c>
      <c r="D52" s="54" t="s">
        <v>35</v>
      </c>
      <c r="E52" s="55" t="s">
        <v>29</v>
      </c>
      <c r="F52" s="56" t="s">
        <v>93</v>
      </c>
      <c r="G52" s="50">
        <f>99.9+12.3</f>
        <v>112.2</v>
      </c>
      <c r="H52" s="35">
        <v>104</v>
      </c>
      <c r="I52" s="35">
        <v>0</v>
      </c>
      <c r="J52" s="44">
        <f>J50</f>
        <v>58400</v>
      </c>
      <c r="K52" s="44">
        <f>K50</f>
        <v>58400</v>
      </c>
      <c r="L52" s="44">
        <f>L50</f>
        <v>58400</v>
      </c>
    </row>
    <row r="53" spans="1:12" s="11" customFormat="1" ht="67.5" customHeight="1">
      <c r="A53" s="39" t="s">
        <v>104</v>
      </c>
      <c r="B53" s="40" t="s">
        <v>38</v>
      </c>
      <c r="C53" s="40" t="s">
        <v>105</v>
      </c>
      <c r="D53" s="41" t="s">
        <v>35</v>
      </c>
      <c r="E53" s="42" t="s">
        <v>106</v>
      </c>
      <c r="F53" s="43" t="s">
        <v>93</v>
      </c>
      <c r="G53" s="50">
        <v>4.9</v>
      </c>
      <c r="H53" s="35">
        <v>4.9</v>
      </c>
      <c r="I53" s="35">
        <v>4.9</v>
      </c>
      <c r="J53" s="3"/>
      <c r="K53" s="3"/>
      <c r="L53" s="3"/>
    </row>
    <row r="54" spans="1:9" s="2" customFormat="1" ht="12.75">
      <c r="A54" s="57" t="s">
        <v>107</v>
      </c>
      <c r="B54" s="58" t="s">
        <v>38</v>
      </c>
      <c r="C54" s="59">
        <v>20249999</v>
      </c>
      <c r="D54" s="60" t="s">
        <v>28</v>
      </c>
      <c r="E54" s="61" t="s">
        <v>29</v>
      </c>
      <c r="F54" s="62" t="s">
        <v>93</v>
      </c>
      <c r="G54" s="63">
        <f>G55</f>
        <v>4275.121000000001</v>
      </c>
      <c r="H54" s="63">
        <f>H55</f>
        <v>1735.3980000000001</v>
      </c>
      <c r="I54" s="63">
        <f>I55</f>
        <v>1735.3980000000001</v>
      </c>
    </row>
    <row r="55" spans="1:9" s="2" customFormat="1" ht="12.75">
      <c r="A55" s="64" t="s">
        <v>107</v>
      </c>
      <c r="B55" s="40" t="s">
        <v>38</v>
      </c>
      <c r="C55" s="65">
        <v>20249999</v>
      </c>
      <c r="D55" s="46">
        <v>10</v>
      </c>
      <c r="E55" s="42" t="s">
        <v>29</v>
      </c>
      <c r="F55" s="43" t="s">
        <v>93</v>
      </c>
      <c r="G55" s="66">
        <f>2169.2+18.938+1723.79+10.681+285.982-18.94+24.6+8.47+52.4</f>
        <v>4275.121000000001</v>
      </c>
      <c r="H55" s="66">
        <f>1735.4+18.938-18.94</f>
        <v>1735.3980000000001</v>
      </c>
      <c r="I55" s="66">
        <f>18.938+1735.4-18.94</f>
        <v>1735.3980000000001</v>
      </c>
    </row>
  </sheetData>
  <sheetProtection selectLockedCells="1" selectUnlockedCells="1"/>
  <mergeCells count="19">
    <mergeCell ref="G1:I1"/>
    <mergeCell ref="F2:I2"/>
    <mergeCell ref="C3:I3"/>
    <mergeCell ref="C4:I4"/>
    <mergeCell ref="G5:I5"/>
    <mergeCell ref="F6:I6"/>
    <mergeCell ref="C7:I7"/>
    <mergeCell ref="C8:I8"/>
    <mergeCell ref="A9:I9"/>
    <mergeCell ref="A11:F11"/>
    <mergeCell ref="G11:G13"/>
    <mergeCell ref="H11:H13"/>
    <mergeCell ref="I11:I13"/>
    <mergeCell ref="A12:A13"/>
    <mergeCell ref="B12:F12"/>
    <mergeCell ref="J12:J13"/>
    <mergeCell ref="K12:K13"/>
    <mergeCell ref="L12:L13"/>
    <mergeCell ref="B14:F14"/>
  </mergeCells>
  <printOptions/>
  <pageMargins left="0.7083333333333334" right="0.31527777777777777" top="0.39375" bottom="0.39375" header="0.5118055555555555" footer="0.5118055555555555"/>
  <pageSetup horizontalDpi="300" verticalDpi="300" orientation="portrait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49"/>
  <sheetViews>
    <sheetView workbookViewId="0" topLeftCell="A20">
      <selection activeCell="G11" sqref="G11"/>
    </sheetView>
  </sheetViews>
  <sheetFormatPr defaultColWidth="11.421875" defaultRowHeight="12.75"/>
  <cols>
    <col min="1" max="1" width="22.8515625" style="67" customWidth="1"/>
    <col min="2" max="2" width="4.421875" style="68" customWidth="1"/>
    <col min="3" max="3" width="9.00390625" style="68" customWidth="1"/>
    <col min="4" max="4" width="4.140625" style="68" customWidth="1"/>
    <col min="5" max="5" width="6.00390625" style="68" customWidth="1"/>
    <col min="6" max="6" width="4.421875" style="68" customWidth="1"/>
    <col min="7" max="7" width="14.8515625" style="68" customWidth="1"/>
    <col min="8" max="8" width="6.57421875" style="68" customWidth="1"/>
    <col min="9" max="10" width="4.421875" style="68" customWidth="1"/>
    <col min="11" max="11" width="4.57421875" style="68" customWidth="1"/>
    <col min="12" max="12" width="7.00390625" style="68" customWidth="1"/>
    <col min="13" max="13" width="7.8515625" style="68" customWidth="1"/>
    <col min="14" max="14" width="8.57421875" style="68" customWidth="1"/>
    <col min="15" max="15" width="7.421875" style="68" customWidth="1"/>
    <col min="16" max="16" width="8.140625" style="68" customWidth="1"/>
    <col min="17" max="18" width="0" style="69" hidden="1" customWidth="1"/>
    <col min="19" max="19" width="0" style="68" hidden="1" customWidth="1"/>
    <col min="20" max="28" width="19.00390625" style="68" customWidth="1"/>
    <col min="29" max="16384" width="11.00390625" style="68" customWidth="1"/>
  </cols>
  <sheetData>
    <row r="1" spans="1:28" s="73" customFormat="1" ht="12.75">
      <c r="A1" s="70"/>
      <c r="B1" s="70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2"/>
      <c r="O1" s="72"/>
      <c r="P1" s="72"/>
      <c r="Q1" s="69"/>
      <c r="R1" s="69"/>
      <c r="S1" s="68"/>
      <c r="T1" s="68"/>
      <c r="U1" s="68"/>
      <c r="V1" s="68"/>
      <c r="W1" s="68"/>
      <c r="X1" s="68"/>
      <c r="Y1" s="68"/>
      <c r="Z1" s="68"/>
      <c r="AA1" s="68"/>
      <c r="AB1" s="68"/>
    </row>
    <row r="2" spans="1:28" s="73" customFormat="1" ht="30.75" customHeight="1">
      <c r="A2" s="70"/>
      <c r="B2" s="70"/>
      <c r="C2" s="71"/>
      <c r="D2" s="71"/>
      <c r="E2" s="71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69"/>
      <c r="R2" s="69"/>
      <c r="S2" s="68"/>
      <c r="T2" s="68"/>
      <c r="U2" s="68"/>
      <c r="V2" s="68"/>
      <c r="W2" s="68"/>
      <c r="X2" s="68"/>
      <c r="Y2" s="68"/>
      <c r="Z2" s="68"/>
      <c r="AA2" s="68"/>
      <c r="AB2" s="68"/>
    </row>
    <row r="3" spans="1:28" s="73" customFormat="1" ht="15.75" customHeight="1" hidden="1">
      <c r="A3" s="70"/>
      <c r="B3" s="70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69"/>
      <c r="R3" s="69"/>
      <c r="S3" s="68"/>
      <c r="T3" s="68"/>
      <c r="U3" s="68"/>
      <c r="V3" s="68"/>
      <c r="W3" s="68"/>
      <c r="X3" s="68"/>
      <c r="Y3" s="68"/>
      <c r="Z3" s="68"/>
      <c r="AA3" s="68"/>
      <c r="AB3" s="68"/>
    </row>
    <row r="4" spans="1:28" s="73" customFormat="1" ht="57.75" customHeight="1" hidden="1">
      <c r="A4" s="70"/>
      <c r="B4" s="74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69"/>
      <c r="R4" s="69"/>
      <c r="S4" s="68"/>
      <c r="T4" s="68"/>
      <c r="V4" s="68"/>
      <c r="W4" s="68"/>
      <c r="X4" s="68"/>
      <c r="Y4" s="68"/>
      <c r="Z4" s="68"/>
      <c r="AA4" s="68"/>
      <c r="AB4" s="68"/>
    </row>
    <row r="5" spans="1:28" s="73" customFormat="1" ht="12.75" customHeight="1">
      <c r="A5" s="70"/>
      <c r="B5" s="70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69"/>
      <c r="R5" s="69"/>
      <c r="S5" s="68"/>
      <c r="T5" s="68"/>
      <c r="V5" s="68"/>
      <c r="W5" s="68"/>
      <c r="X5" s="68"/>
      <c r="Y5" s="68"/>
      <c r="Z5" s="68"/>
      <c r="AA5" s="68"/>
      <c r="AB5" s="68"/>
    </row>
    <row r="6" spans="1:28" s="73" customFormat="1" ht="20.25" customHeight="1">
      <c r="A6" s="77" t="s">
        <v>108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8"/>
      <c r="R6" s="78"/>
      <c r="S6" s="78"/>
      <c r="T6" s="78"/>
      <c r="V6" s="78"/>
      <c r="W6" s="78"/>
      <c r="X6" s="78"/>
      <c r="Y6" s="78"/>
      <c r="Z6" s="78"/>
      <c r="AA6" s="78"/>
      <c r="AB6" s="68"/>
    </row>
    <row r="7" spans="1:28" s="73" customFormat="1" ht="12.75">
      <c r="A7" s="70"/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9"/>
      <c r="O7" s="79"/>
      <c r="P7" s="79" t="s">
        <v>9</v>
      </c>
      <c r="Q7" s="69"/>
      <c r="R7" s="69"/>
      <c r="S7" s="68"/>
      <c r="T7" s="68"/>
      <c r="U7" s="68"/>
      <c r="V7" s="68"/>
      <c r="W7" s="68"/>
      <c r="X7" s="68"/>
      <c r="Y7" s="68"/>
      <c r="Z7" s="68"/>
      <c r="AA7" s="68"/>
      <c r="AB7" s="68"/>
    </row>
    <row r="8" spans="1:28" s="73" customFormat="1" ht="15.75" customHeight="1">
      <c r="A8" s="80" t="s">
        <v>10</v>
      </c>
      <c r="B8" s="80"/>
      <c r="C8" s="80"/>
      <c r="D8" s="80"/>
      <c r="E8" s="80"/>
      <c r="F8" s="80"/>
      <c r="G8" s="81" t="s">
        <v>109</v>
      </c>
      <c r="H8" s="82" t="s">
        <v>110</v>
      </c>
      <c r="I8" s="82"/>
      <c r="J8" s="82"/>
      <c r="K8" s="82"/>
      <c r="L8" s="81" t="s">
        <v>111</v>
      </c>
      <c r="M8" s="81" t="s">
        <v>112</v>
      </c>
      <c r="N8" s="81" t="s">
        <v>113</v>
      </c>
      <c r="O8" s="81"/>
      <c r="P8" s="81"/>
      <c r="Q8" s="83"/>
      <c r="R8" s="84"/>
      <c r="S8" s="68"/>
      <c r="T8" s="68"/>
      <c r="U8" s="68"/>
      <c r="V8" s="68"/>
      <c r="W8" s="68"/>
      <c r="X8" s="68"/>
      <c r="Y8" s="68"/>
      <c r="Z8" s="68"/>
      <c r="AA8" s="68"/>
      <c r="AB8" s="68"/>
    </row>
    <row r="9" spans="1:28" s="73" customFormat="1" ht="15.75" customHeight="1">
      <c r="A9" s="80" t="s">
        <v>14</v>
      </c>
      <c r="B9" s="80" t="s">
        <v>15</v>
      </c>
      <c r="C9" s="80"/>
      <c r="D9" s="80"/>
      <c r="E9" s="80"/>
      <c r="F9" s="80"/>
      <c r="G9" s="81"/>
      <c r="H9" s="81"/>
      <c r="I9" s="82"/>
      <c r="J9" s="82"/>
      <c r="K9" s="82"/>
      <c r="L9" s="81"/>
      <c r="M9" s="81"/>
      <c r="N9" s="81"/>
      <c r="O9" s="81"/>
      <c r="P9" s="81"/>
      <c r="Q9" s="85" t="s">
        <v>16</v>
      </c>
      <c r="R9" s="86" t="s">
        <v>17</v>
      </c>
      <c r="S9" s="86" t="s">
        <v>18</v>
      </c>
      <c r="T9" s="87"/>
      <c r="U9" s="87"/>
      <c r="V9" s="87"/>
      <c r="W9" s="87"/>
      <c r="X9" s="87"/>
      <c r="Y9" s="87"/>
      <c r="Z9" s="87"/>
      <c r="AA9" s="87"/>
      <c r="AB9" s="87"/>
    </row>
    <row r="10" spans="1:19" s="29" customFormat="1" ht="83.25" customHeight="1">
      <c r="A10" s="80"/>
      <c r="B10" s="88" t="s">
        <v>19</v>
      </c>
      <c r="C10" s="88" t="s">
        <v>20</v>
      </c>
      <c r="D10" s="80" t="s">
        <v>21</v>
      </c>
      <c r="E10" s="80" t="s">
        <v>22</v>
      </c>
      <c r="F10" s="89" t="s">
        <v>23</v>
      </c>
      <c r="G10" s="81"/>
      <c r="H10" s="81" t="s">
        <v>114</v>
      </c>
      <c r="I10" s="81" t="s">
        <v>115</v>
      </c>
      <c r="J10" s="81" t="s">
        <v>116</v>
      </c>
      <c r="K10" s="90" t="s">
        <v>117</v>
      </c>
      <c r="L10" s="81"/>
      <c r="M10" s="81"/>
      <c r="N10" s="81" t="s">
        <v>115</v>
      </c>
      <c r="O10" s="81" t="s">
        <v>116</v>
      </c>
      <c r="P10" s="81" t="s">
        <v>117</v>
      </c>
      <c r="Q10" s="85"/>
      <c r="R10" s="86"/>
      <c r="S10" s="86"/>
    </row>
    <row r="11" spans="1:19" s="29" customFormat="1" ht="12.75" customHeight="1">
      <c r="A11" s="24">
        <v>1</v>
      </c>
      <c r="B11" s="24">
        <v>2</v>
      </c>
      <c r="C11" s="24"/>
      <c r="D11" s="24"/>
      <c r="E11" s="24"/>
      <c r="F11" s="24"/>
      <c r="G11" s="24">
        <v>3</v>
      </c>
      <c r="H11" s="91">
        <v>4</v>
      </c>
      <c r="I11" s="91">
        <v>5</v>
      </c>
      <c r="J11" s="91">
        <v>6</v>
      </c>
      <c r="K11" s="91">
        <v>7</v>
      </c>
      <c r="L11" s="91">
        <v>8</v>
      </c>
      <c r="M11" s="91">
        <v>9</v>
      </c>
      <c r="N11" s="25">
        <v>10</v>
      </c>
      <c r="O11" s="26">
        <v>11</v>
      </c>
      <c r="P11" s="26">
        <v>12</v>
      </c>
      <c r="Q11" s="27"/>
      <c r="R11" s="27"/>
      <c r="S11" s="28"/>
    </row>
    <row r="12" spans="1:20" s="100" customFormat="1" ht="12.75">
      <c r="A12" s="92" t="s">
        <v>24</v>
      </c>
      <c r="B12" s="93"/>
      <c r="C12" s="93"/>
      <c r="D12" s="94"/>
      <c r="E12" s="95"/>
      <c r="F12" s="96"/>
      <c r="G12" s="96"/>
      <c r="H12" s="96"/>
      <c r="I12" s="96"/>
      <c r="J12" s="96"/>
      <c r="K12" s="96"/>
      <c r="L12" s="97">
        <f>L13+L39</f>
        <v>6221.802</v>
      </c>
      <c r="M12" s="97">
        <f>M13+M39</f>
        <v>7839.266</v>
      </c>
      <c r="N12" s="97">
        <f>N13+N39</f>
        <v>6208.900000000001</v>
      </c>
      <c r="O12" s="97">
        <f>O13+O39</f>
        <v>5365.4</v>
      </c>
      <c r="P12" s="97">
        <f>P13+P40</f>
        <v>5368.1</v>
      </c>
      <c r="Q12" s="98" t="e">
        <f>Q13+Q39</f>
        <v>#REF!</v>
      </c>
      <c r="R12" s="98" t="e">
        <f>R13+R39</f>
        <v>#REF!</v>
      </c>
      <c r="S12" s="98" t="e">
        <f>S13+S39</f>
        <v>#REF!</v>
      </c>
      <c r="T12" s="99"/>
    </row>
    <row r="13" spans="1:28" s="73" customFormat="1" ht="12.75">
      <c r="A13" s="101" t="s">
        <v>25</v>
      </c>
      <c r="B13" s="102" t="s">
        <v>26</v>
      </c>
      <c r="C13" s="102" t="s">
        <v>27</v>
      </c>
      <c r="D13" s="103" t="s">
        <v>28</v>
      </c>
      <c r="E13" s="104" t="s">
        <v>29</v>
      </c>
      <c r="F13" s="105" t="s">
        <v>26</v>
      </c>
      <c r="G13" s="105"/>
      <c r="H13" s="105"/>
      <c r="I13" s="105"/>
      <c r="J13" s="105"/>
      <c r="K13" s="106"/>
      <c r="L13" s="107">
        <f>L24+L28+L31+L36+L17+L14</f>
        <v>1808.991</v>
      </c>
      <c r="M13" s="107">
        <f>M24+M28+M31+M36+M17+M14</f>
        <v>2566.599</v>
      </c>
      <c r="N13" s="107">
        <f>N24+N28+N31+N36+N17+N14</f>
        <v>1469.2</v>
      </c>
      <c r="O13" s="97">
        <f>O24+O28+O31+O36+O17+O14</f>
        <v>1471.9</v>
      </c>
      <c r="P13" s="97">
        <f>P24+P28+P31+P36+P17+P14+P26</f>
        <v>1474.6</v>
      </c>
      <c r="Q13" s="108" t="e">
        <f>#REF!+Q24+#REF!+Q36+#REF!+#REF!+#REF!+#REF!+#REF!+Q28+#REF!</f>
        <v>#REF!</v>
      </c>
      <c r="R13" s="108" t="e">
        <f>#REF!+R24+#REF!+R36+#REF!+#REF!+#REF!+#REF!+#REF!+R28+#REF!</f>
        <v>#REF!</v>
      </c>
      <c r="S13" s="109" t="e">
        <f>#REF!+S24+#REF!+S36+#REF!+#REF!+#REF!+#REF!+#REF!+S28+#REF!</f>
        <v>#REF!</v>
      </c>
      <c r="T13" s="68"/>
      <c r="U13" s="68"/>
      <c r="V13" s="68"/>
      <c r="W13" s="68"/>
      <c r="X13" s="68"/>
      <c r="Y13" s="68"/>
      <c r="Z13" s="68"/>
      <c r="AA13" s="68"/>
      <c r="AB13" s="68"/>
    </row>
    <row r="14" spans="1:19" s="73" customFormat="1" ht="12.75">
      <c r="A14" s="101" t="s">
        <v>30</v>
      </c>
      <c r="B14" s="102" t="s">
        <v>26</v>
      </c>
      <c r="C14" s="102" t="s">
        <v>31</v>
      </c>
      <c r="D14" s="103" t="s">
        <v>28</v>
      </c>
      <c r="E14" s="104" t="s">
        <v>29</v>
      </c>
      <c r="F14" s="105" t="s">
        <v>26</v>
      </c>
      <c r="G14" s="105"/>
      <c r="H14" s="105"/>
      <c r="I14" s="105"/>
      <c r="J14" s="105"/>
      <c r="K14" s="106"/>
      <c r="L14" s="110">
        <f>L15</f>
        <v>802.543</v>
      </c>
      <c r="M14" s="110">
        <f>M15</f>
        <v>1283.399</v>
      </c>
      <c r="N14" s="107">
        <f>SUM(N15:N16)</f>
        <v>0</v>
      </c>
      <c r="O14" s="97">
        <f>SUM(O15:O16)</f>
        <v>0</v>
      </c>
      <c r="P14" s="97">
        <f>SUM(P15:P16)</f>
        <v>0</v>
      </c>
      <c r="Q14" s="108"/>
      <c r="R14" s="108"/>
      <c r="S14" s="111"/>
    </row>
    <row r="15" spans="1:19" s="73" customFormat="1" ht="12.75">
      <c r="A15" s="101" t="s">
        <v>32</v>
      </c>
      <c r="B15" s="102" t="s">
        <v>38</v>
      </c>
      <c r="C15" s="102" t="s">
        <v>34</v>
      </c>
      <c r="D15" s="103" t="s">
        <v>35</v>
      </c>
      <c r="E15" s="104" t="s">
        <v>29</v>
      </c>
      <c r="F15" s="105" t="s">
        <v>36</v>
      </c>
      <c r="G15" s="112" t="s">
        <v>118</v>
      </c>
      <c r="H15" s="105" t="s">
        <v>43</v>
      </c>
      <c r="I15" s="105" t="s">
        <v>43</v>
      </c>
      <c r="J15" s="105" t="s">
        <v>43</v>
      </c>
      <c r="K15" s="106" t="s">
        <v>43</v>
      </c>
      <c r="L15" s="110">
        <v>802.543</v>
      </c>
      <c r="M15" s="110">
        <v>1283.399</v>
      </c>
      <c r="N15" s="107">
        <v>0</v>
      </c>
      <c r="O15" s="97">
        <v>0</v>
      </c>
      <c r="P15" s="97">
        <v>0</v>
      </c>
      <c r="Q15" s="108"/>
      <c r="R15" s="108"/>
      <c r="S15" s="111"/>
    </row>
    <row r="16" spans="1:19" s="73" customFormat="1" ht="12.75">
      <c r="A16" s="101" t="s">
        <v>37</v>
      </c>
      <c r="B16" s="102" t="s">
        <v>38</v>
      </c>
      <c r="C16" s="102" t="s">
        <v>39</v>
      </c>
      <c r="D16" s="103" t="s">
        <v>28</v>
      </c>
      <c r="E16" s="104" t="s">
        <v>29</v>
      </c>
      <c r="F16" s="105" t="s">
        <v>36</v>
      </c>
      <c r="G16" s="112" t="s">
        <v>118</v>
      </c>
      <c r="H16" s="105" t="s">
        <v>43</v>
      </c>
      <c r="I16" s="105" t="s">
        <v>43</v>
      </c>
      <c r="J16" s="105" t="s">
        <v>43</v>
      </c>
      <c r="K16" s="106" t="s">
        <v>43</v>
      </c>
      <c r="L16" s="110">
        <v>802.543</v>
      </c>
      <c r="M16" s="110">
        <f>L16+84+84</f>
        <v>970.543</v>
      </c>
      <c r="N16" s="107">
        <v>0</v>
      </c>
      <c r="O16" s="97">
        <v>0</v>
      </c>
      <c r="P16" s="97">
        <v>0</v>
      </c>
      <c r="Q16" s="108"/>
      <c r="R16" s="108"/>
      <c r="S16" s="111"/>
    </row>
    <row r="17" spans="1:19" s="73" customFormat="1" ht="12.75">
      <c r="A17" s="101" t="s">
        <v>40</v>
      </c>
      <c r="B17" s="102" t="s">
        <v>26</v>
      </c>
      <c r="C17" s="102" t="s">
        <v>41</v>
      </c>
      <c r="D17" s="103" t="s">
        <v>28</v>
      </c>
      <c r="E17" s="104" t="s">
        <v>29</v>
      </c>
      <c r="F17" s="105" t="s">
        <v>26</v>
      </c>
      <c r="G17" s="105"/>
      <c r="H17" s="105"/>
      <c r="I17" s="105"/>
      <c r="J17" s="105"/>
      <c r="K17" s="106"/>
      <c r="L17" s="107">
        <f aca="true" t="shared" si="0" ref="L17:S17">L18</f>
        <v>239.301</v>
      </c>
      <c r="M17" s="107">
        <f t="shared" si="0"/>
        <v>276.7</v>
      </c>
      <c r="N17" s="107">
        <f t="shared" si="0"/>
        <v>232</v>
      </c>
      <c r="O17" s="97">
        <f t="shared" si="0"/>
        <v>232</v>
      </c>
      <c r="P17" s="97">
        <f t="shared" si="0"/>
        <v>232</v>
      </c>
      <c r="Q17" s="108">
        <f t="shared" si="0"/>
        <v>63800</v>
      </c>
      <c r="R17" s="108">
        <f t="shared" si="0"/>
        <v>78000</v>
      </c>
      <c r="S17" s="108">
        <f t="shared" si="0"/>
        <v>77200</v>
      </c>
    </row>
    <row r="18" spans="1:19" s="73" customFormat="1" ht="12.75">
      <c r="A18" s="101" t="s">
        <v>42</v>
      </c>
      <c r="B18" s="102" t="s">
        <v>43</v>
      </c>
      <c r="C18" s="102" t="s">
        <v>44</v>
      </c>
      <c r="D18" s="103" t="s">
        <v>45</v>
      </c>
      <c r="E18" s="104" t="s">
        <v>29</v>
      </c>
      <c r="F18" s="105" t="s">
        <v>46</v>
      </c>
      <c r="G18" s="113" t="s">
        <v>119</v>
      </c>
      <c r="H18" s="114">
        <v>0.0291</v>
      </c>
      <c r="I18" s="114">
        <v>0.0291</v>
      </c>
      <c r="J18" s="114">
        <v>0.0291</v>
      </c>
      <c r="K18" s="114">
        <v>0.0291</v>
      </c>
      <c r="L18" s="115">
        <f>L19+L20+L21+L22</f>
        <v>239.301</v>
      </c>
      <c r="M18" s="115">
        <f>M19+M20+M21+M22</f>
        <v>276.7</v>
      </c>
      <c r="N18" s="107">
        <f aca="true" t="shared" si="1" ref="N18:S18">N19+N20+N21+N22</f>
        <v>232</v>
      </c>
      <c r="O18" s="97">
        <f t="shared" si="1"/>
        <v>232</v>
      </c>
      <c r="P18" s="97">
        <f t="shared" si="1"/>
        <v>232</v>
      </c>
      <c r="Q18" s="108">
        <f t="shared" si="1"/>
        <v>63800</v>
      </c>
      <c r="R18" s="108">
        <f t="shared" si="1"/>
        <v>78000</v>
      </c>
      <c r="S18" s="108">
        <f t="shared" si="1"/>
        <v>77200</v>
      </c>
    </row>
    <row r="19" spans="1:19" s="73" customFormat="1" ht="12.75">
      <c r="A19" s="101" t="s">
        <v>47</v>
      </c>
      <c r="B19" s="102" t="s">
        <v>43</v>
      </c>
      <c r="C19" s="102" t="s">
        <v>120</v>
      </c>
      <c r="D19" s="103" t="s">
        <v>45</v>
      </c>
      <c r="E19" s="104" t="s">
        <v>29</v>
      </c>
      <c r="F19" s="105" t="s">
        <v>46</v>
      </c>
      <c r="G19" s="113" t="s">
        <v>119</v>
      </c>
      <c r="H19" s="114">
        <v>0.0291</v>
      </c>
      <c r="I19" s="114">
        <v>0.0291</v>
      </c>
      <c r="J19" s="114">
        <v>0.0291</v>
      </c>
      <c r="K19" s="114">
        <v>0.0291</v>
      </c>
      <c r="L19" s="115">
        <v>81.152</v>
      </c>
      <c r="M19" s="115">
        <v>88.3</v>
      </c>
      <c r="N19" s="107">
        <v>92.6</v>
      </c>
      <c r="O19" s="97">
        <v>92.6</v>
      </c>
      <c r="P19" s="97">
        <v>92.6</v>
      </c>
      <c r="Q19" s="108">
        <v>23300</v>
      </c>
      <c r="R19" s="108">
        <v>30000</v>
      </c>
      <c r="S19" s="111">
        <v>31200</v>
      </c>
    </row>
    <row r="20" spans="1:19" s="73" customFormat="1" ht="12.75">
      <c r="A20" s="101" t="s">
        <v>49</v>
      </c>
      <c r="B20" s="102" t="s">
        <v>43</v>
      </c>
      <c r="C20" s="102" t="s">
        <v>121</v>
      </c>
      <c r="D20" s="103" t="s">
        <v>45</v>
      </c>
      <c r="E20" s="104" t="s">
        <v>29</v>
      </c>
      <c r="F20" s="105" t="s">
        <v>46</v>
      </c>
      <c r="G20" s="113" t="s">
        <v>119</v>
      </c>
      <c r="H20" s="114">
        <v>0.0291</v>
      </c>
      <c r="I20" s="114">
        <v>0.0291</v>
      </c>
      <c r="J20" s="114">
        <v>0.0291</v>
      </c>
      <c r="K20" s="114">
        <v>0.0291</v>
      </c>
      <c r="L20" s="115">
        <v>1.277</v>
      </c>
      <c r="M20" s="115">
        <v>1.9</v>
      </c>
      <c r="N20" s="107">
        <v>1.3</v>
      </c>
      <c r="O20" s="97">
        <v>1.3</v>
      </c>
      <c r="P20" s="97">
        <v>1.3</v>
      </c>
      <c r="Q20" s="108">
        <v>500</v>
      </c>
      <c r="R20" s="108">
        <v>600</v>
      </c>
      <c r="S20" s="111">
        <v>600</v>
      </c>
    </row>
    <row r="21" spans="1:19" s="73" customFormat="1" ht="12.75">
      <c r="A21" s="101" t="s">
        <v>51</v>
      </c>
      <c r="B21" s="102" t="s">
        <v>43</v>
      </c>
      <c r="C21" s="102" t="s">
        <v>122</v>
      </c>
      <c r="D21" s="103" t="s">
        <v>45</v>
      </c>
      <c r="E21" s="104" t="s">
        <v>29</v>
      </c>
      <c r="F21" s="105" t="s">
        <v>46</v>
      </c>
      <c r="G21" s="113" t="s">
        <v>119</v>
      </c>
      <c r="H21" s="114">
        <v>0.0291</v>
      </c>
      <c r="I21" s="114">
        <v>0.0291</v>
      </c>
      <c r="J21" s="114">
        <v>0.0291</v>
      </c>
      <c r="K21" s="114">
        <v>0.0291</v>
      </c>
      <c r="L21" s="115">
        <v>168.47</v>
      </c>
      <c r="M21" s="115">
        <v>204.5</v>
      </c>
      <c r="N21" s="107">
        <v>157.9</v>
      </c>
      <c r="O21" s="97">
        <v>157.9</v>
      </c>
      <c r="P21" s="97">
        <v>157.9</v>
      </c>
      <c r="Q21" s="108">
        <v>37800</v>
      </c>
      <c r="R21" s="108">
        <v>44400</v>
      </c>
      <c r="S21" s="108">
        <v>42600</v>
      </c>
    </row>
    <row r="22" spans="1:19" s="73" customFormat="1" ht="12.75">
      <c r="A22" s="101" t="s">
        <v>53</v>
      </c>
      <c r="B22" s="102" t="s">
        <v>43</v>
      </c>
      <c r="C22" s="102" t="s">
        <v>123</v>
      </c>
      <c r="D22" s="103" t="s">
        <v>45</v>
      </c>
      <c r="E22" s="104" t="s">
        <v>29</v>
      </c>
      <c r="F22" s="105" t="s">
        <v>46</v>
      </c>
      <c r="G22" s="113" t="s">
        <v>119</v>
      </c>
      <c r="H22" s="114">
        <v>0.0291</v>
      </c>
      <c r="I22" s="114">
        <v>0.0291</v>
      </c>
      <c r="J22" s="114">
        <v>0.0291</v>
      </c>
      <c r="K22" s="114">
        <v>0.0291</v>
      </c>
      <c r="L22" s="115">
        <v>-11.598</v>
      </c>
      <c r="M22" s="115">
        <v>-18</v>
      </c>
      <c r="N22" s="107">
        <v>-19.8</v>
      </c>
      <c r="O22" s="97">
        <v>-19.8</v>
      </c>
      <c r="P22" s="97">
        <v>-19.8</v>
      </c>
      <c r="Q22" s="108">
        <v>2200</v>
      </c>
      <c r="R22" s="108">
        <v>3000</v>
      </c>
      <c r="S22" s="108">
        <v>2800</v>
      </c>
    </row>
    <row r="23" spans="1:19" s="73" customFormat="1" ht="12.75">
      <c r="A23" s="101" t="s">
        <v>55</v>
      </c>
      <c r="B23" s="102" t="s">
        <v>56</v>
      </c>
      <c r="C23" s="102" t="s">
        <v>57</v>
      </c>
      <c r="D23" s="103" t="s">
        <v>28</v>
      </c>
      <c r="E23" s="104" t="s">
        <v>29</v>
      </c>
      <c r="F23" s="105" t="s">
        <v>26</v>
      </c>
      <c r="G23" s="113" t="s">
        <v>124</v>
      </c>
      <c r="H23" s="105" t="s">
        <v>35</v>
      </c>
      <c r="I23" s="105" t="s">
        <v>35</v>
      </c>
      <c r="J23" s="105" t="s">
        <v>35</v>
      </c>
      <c r="K23" s="106" t="s">
        <v>35</v>
      </c>
      <c r="L23" s="97">
        <f aca="true" t="shared" si="2" ref="L23:N24">L24</f>
        <v>445.38</v>
      </c>
      <c r="M23" s="107">
        <f t="shared" si="2"/>
        <v>655.5</v>
      </c>
      <c r="N23" s="107">
        <f t="shared" si="2"/>
        <v>797.8</v>
      </c>
      <c r="O23" s="97">
        <f>SUM(O25)</f>
        <v>797.8</v>
      </c>
      <c r="P23" s="97">
        <f>SUM(P25)</f>
        <v>797.8</v>
      </c>
      <c r="Q23" s="108"/>
      <c r="R23" s="108"/>
      <c r="S23" s="108"/>
    </row>
    <row r="24" spans="1:19" s="73" customFormat="1" ht="12.75">
      <c r="A24" s="101" t="s">
        <v>58</v>
      </c>
      <c r="B24" s="102" t="s">
        <v>56</v>
      </c>
      <c r="C24" s="102" t="s">
        <v>59</v>
      </c>
      <c r="D24" s="103" t="s">
        <v>45</v>
      </c>
      <c r="E24" s="104" t="s">
        <v>29</v>
      </c>
      <c r="F24" s="105" t="s">
        <v>46</v>
      </c>
      <c r="G24" s="113" t="s">
        <v>124</v>
      </c>
      <c r="H24" s="105" t="s">
        <v>35</v>
      </c>
      <c r="I24" s="105" t="s">
        <v>35</v>
      </c>
      <c r="J24" s="105" t="s">
        <v>35</v>
      </c>
      <c r="K24" s="106" t="s">
        <v>35</v>
      </c>
      <c r="L24" s="97">
        <f t="shared" si="2"/>
        <v>445.38</v>
      </c>
      <c r="M24" s="107">
        <f t="shared" si="2"/>
        <v>655.5</v>
      </c>
      <c r="N24" s="107">
        <f t="shared" si="2"/>
        <v>797.8</v>
      </c>
      <c r="O24" s="97">
        <f>SUM(O25)</f>
        <v>797.8</v>
      </c>
      <c r="P24" s="97">
        <f>SUM(P25)</f>
        <v>797.8</v>
      </c>
      <c r="Q24" s="108" t="e">
        <f>Q25</f>
        <v>#REF!</v>
      </c>
      <c r="R24" s="108" t="e">
        <f>R25</f>
        <v>#REF!</v>
      </c>
      <c r="S24" s="108" t="e">
        <f>S25</f>
        <v>#REF!</v>
      </c>
    </row>
    <row r="25" spans="1:19" s="73" customFormat="1" ht="102" customHeight="1">
      <c r="A25" s="101" t="s">
        <v>60</v>
      </c>
      <c r="B25" s="102" t="s">
        <v>56</v>
      </c>
      <c r="C25" s="102" t="s">
        <v>61</v>
      </c>
      <c r="D25" s="103" t="s">
        <v>45</v>
      </c>
      <c r="E25" s="104" t="s">
        <v>62</v>
      </c>
      <c r="F25" s="105" t="s">
        <v>46</v>
      </c>
      <c r="G25" s="113" t="s">
        <v>124</v>
      </c>
      <c r="H25" s="105" t="s">
        <v>35</v>
      </c>
      <c r="I25" s="105" t="s">
        <v>35</v>
      </c>
      <c r="J25" s="105" t="s">
        <v>35</v>
      </c>
      <c r="K25" s="106" t="s">
        <v>35</v>
      </c>
      <c r="L25" s="97">
        <v>445.38</v>
      </c>
      <c r="M25" s="97">
        <v>655.5</v>
      </c>
      <c r="N25" s="107">
        <v>797.8</v>
      </c>
      <c r="O25" s="97">
        <v>797.8</v>
      </c>
      <c r="P25" s="97">
        <f>O25</f>
        <v>797.8</v>
      </c>
      <c r="Q25" s="108" t="e">
        <f>Q27+#REF!+#REF!+#REF!</f>
        <v>#REF!</v>
      </c>
      <c r="R25" s="108" t="e">
        <f>R27+#REF!+#REF!+#REF!</f>
        <v>#REF!</v>
      </c>
      <c r="S25" s="108" t="e">
        <f>S27+#REF!+#REF!+#REF!</f>
        <v>#REF!</v>
      </c>
    </row>
    <row r="26" spans="1:19" s="73" customFormat="1" ht="12.75" hidden="1">
      <c r="A26" s="101" t="s">
        <v>63</v>
      </c>
      <c r="B26" s="102" t="s">
        <v>56</v>
      </c>
      <c r="C26" s="102" t="s">
        <v>64</v>
      </c>
      <c r="D26" s="103" t="s">
        <v>28</v>
      </c>
      <c r="E26" s="104" t="s">
        <v>29</v>
      </c>
      <c r="F26" s="105" t="s">
        <v>26</v>
      </c>
      <c r="G26" s="105"/>
      <c r="H26" s="105"/>
      <c r="I26" s="105"/>
      <c r="J26" s="105"/>
      <c r="K26" s="106"/>
      <c r="L26" s="97"/>
      <c r="M26" s="97"/>
      <c r="N26" s="107">
        <f>Q26/1000</f>
        <v>0</v>
      </c>
      <c r="O26" s="97">
        <f>R26/1000</f>
        <v>0</v>
      </c>
      <c r="P26" s="97">
        <v>0</v>
      </c>
      <c r="Q26" s="108"/>
      <c r="R26" s="108"/>
      <c r="S26" s="108"/>
    </row>
    <row r="27" spans="1:19" s="73" customFormat="1" ht="12.75" hidden="1">
      <c r="A27" s="101" t="s">
        <v>65</v>
      </c>
      <c r="B27" s="102" t="s">
        <v>56</v>
      </c>
      <c r="C27" s="102" t="s">
        <v>66</v>
      </c>
      <c r="D27" s="103" t="s">
        <v>45</v>
      </c>
      <c r="E27" s="104" t="s">
        <v>62</v>
      </c>
      <c r="F27" s="105" t="s">
        <v>46</v>
      </c>
      <c r="G27" s="105"/>
      <c r="H27" s="105"/>
      <c r="I27" s="105"/>
      <c r="J27" s="105"/>
      <c r="K27" s="116"/>
      <c r="L27" s="117"/>
      <c r="M27" s="97"/>
      <c r="N27" s="107"/>
      <c r="O27" s="97"/>
      <c r="P27" s="97">
        <v>0</v>
      </c>
      <c r="Q27" s="108">
        <v>23300</v>
      </c>
      <c r="R27" s="108">
        <v>30000</v>
      </c>
      <c r="S27" s="111">
        <v>31200</v>
      </c>
    </row>
    <row r="28" spans="1:19" s="73" customFormat="1" ht="12.75">
      <c r="A28" s="118" t="s">
        <v>67</v>
      </c>
      <c r="B28" s="119" t="s">
        <v>26</v>
      </c>
      <c r="C28" s="119" t="s">
        <v>68</v>
      </c>
      <c r="D28" s="119" t="s">
        <v>28</v>
      </c>
      <c r="E28" s="119" t="s">
        <v>29</v>
      </c>
      <c r="F28" s="119" t="s">
        <v>26</v>
      </c>
      <c r="G28" s="119"/>
      <c r="H28" s="120" t="s">
        <v>43</v>
      </c>
      <c r="I28" s="120" t="s">
        <v>43</v>
      </c>
      <c r="J28" s="121" t="s">
        <v>43</v>
      </c>
      <c r="K28" s="120" t="s">
        <v>43</v>
      </c>
      <c r="L28" s="97">
        <f aca="true" t="shared" si="3" ref="L28:N29">L29</f>
        <v>41.552</v>
      </c>
      <c r="M28" s="107">
        <f t="shared" si="3"/>
        <v>65</v>
      </c>
      <c r="N28" s="107">
        <f t="shared" si="3"/>
        <v>83.8</v>
      </c>
      <c r="O28" s="97">
        <f>SUM(O29)</f>
        <v>85.8</v>
      </c>
      <c r="P28" s="97">
        <f>SUM(P29)</f>
        <v>87.8</v>
      </c>
      <c r="Q28" s="108" t="e">
        <f>Q30+Q35+#REF!</f>
        <v>#REF!</v>
      </c>
      <c r="R28" s="108" t="e">
        <f>R30+R35+#REF!</f>
        <v>#REF!</v>
      </c>
      <c r="S28" s="109" t="e">
        <f>S30+S35+#REF!</f>
        <v>#REF!</v>
      </c>
    </row>
    <row r="29" spans="1:19" s="73" customFormat="1" ht="12.75">
      <c r="A29" s="122" t="s">
        <v>69</v>
      </c>
      <c r="B29" s="102" t="s">
        <v>56</v>
      </c>
      <c r="C29" s="102" t="s">
        <v>70</v>
      </c>
      <c r="D29" s="103" t="s">
        <v>28</v>
      </c>
      <c r="E29" s="104" t="s">
        <v>29</v>
      </c>
      <c r="F29" s="105" t="s">
        <v>46</v>
      </c>
      <c r="G29" s="113" t="s">
        <v>124</v>
      </c>
      <c r="H29" s="105" t="s">
        <v>43</v>
      </c>
      <c r="I29" s="105" t="s">
        <v>43</v>
      </c>
      <c r="J29" s="106" t="s">
        <v>43</v>
      </c>
      <c r="K29" s="105" t="s">
        <v>43</v>
      </c>
      <c r="L29" s="97">
        <f t="shared" si="3"/>
        <v>41.552</v>
      </c>
      <c r="M29" s="107">
        <f t="shared" si="3"/>
        <v>65</v>
      </c>
      <c r="N29" s="107">
        <f t="shared" si="3"/>
        <v>83.8</v>
      </c>
      <c r="O29" s="97">
        <f>O30</f>
        <v>85.8</v>
      </c>
      <c r="P29" s="97">
        <f>P30</f>
        <v>87.8</v>
      </c>
      <c r="Q29" s="108">
        <v>7000</v>
      </c>
      <c r="R29" s="108">
        <v>9000</v>
      </c>
      <c r="S29" s="108">
        <v>9000</v>
      </c>
    </row>
    <row r="30" spans="1:19" s="73" customFormat="1" ht="12.75">
      <c r="A30" s="122" t="s">
        <v>71</v>
      </c>
      <c r="B30" s="102" t="s">
        <v>56</v>
      </c>
      <c r="C30" s="102" t="s">
        <v>72</v>
      </c>
      <c r="D30" s="103" t="s">
        <v>35</v>
      </c>
      <c r="E30" s="104" t="s">
        <v>62</v>
      </c>
      <c r="F30" s="105" t="s">
        <v>46</v>
      </c>
      <c r="G30" s="113" t="s">
        <v>124</v>
      </c>
      <c r="H30" s="105"/>
      <c r="I30" s="105"/>
      <c r="J30" s="106"/>
      <c r="K30" s="105"/>
      <c r="L30" s="97">
        <v>41.552</v>
      </c>
      <c r="M30" s="107">
        <v>65</v>
      </c>
      <c r="N30" s="107">
        <v>83.8</v>
      </c>
      <c r="O30" s="97">
        <v>85.8</v>
      </c>
      <c r="P30" s="97">
        <v>87.8</v>
      </c>
      <c r="Q30" s="108">
        <f>Q29</f>
        <v>7000</v>
      </c>
      <c r="R30" s="108">
        <f>R29</f>
        <v>9000</v>
      </c>
      <c r="S30" s="108">
        <f>S29</f>
        <v>9000</v>
      </c>
    </row>
    <row r="31" spans="1:19" s="73" customFormat="1" ht="12.75">
      <c r="A31" s="118" t="s">
        <v>73</v>
      </c>
      <c r="B31" s="102" t="s">
        <v>26</v>
      </c>
      <c r="C31" s="102" t="s">
        <v>74</v>
      </c>
      <c r="D31" s="103" t="s">
        <v>28</v>
      </c>
      <c r="E31" s="104" t="s">
        <v>29</v>
      </c>
      <c r="F31" s="105" t="s">
        <v>46</v>
      </c>
      <c r="G31" s="105"/>
      <c r="H31" s="105"/>
      <c r="I31" s="105"/>
      <c r="J31" s="106"/>
      <c r="K31" s="105"/>
      <c r="L31" s="97">
        <f>L32</f>
        <v>253.515</v>
      </c>
      <c r="M31" s="107">
        <f>M32</f>
        <v>257</v>
      </c>
      <c r="N31" s="107">
        <f>N32</f>
        <v>328.9</v>
      </c>
      <c r="O31" s="97">
        <f>O32</f>
        <v>328.9</v>
      </c>
      <c r="P31" s="97">
        <f>P32</f>
        <v>328.9</v>
      </c>
      <c r="Q31" s="108">
        <v>50000</v>
      </c>
      <c r="R31" s="108">
        <v>65000</v>
      </c>
      <c r="S31" s="108">
        <v>65000</v>
      </c>
    </row>
    <row r="32" spans="1:19" s="73" customFormat="1" ht="12.75">
      <c r="A32" s="122" t="s">
        <v>75</v>
      </c>
      <c r="B32" s="102" t="s">
        <v>56</v>
      </c>
      <c r="C32" s="102" t="s">
        <v>78</v>
      </c>
      <c r="D32" s="103" t="s">
        <v>28</v>
      </c>
      <c r="E32" s="104" t="s">
        <v>29</v>
      </c>
      <c r="F32" s="105" t="s">
        <v>46</v>
      </c>
      <c r="G32" s="113" t="s">
        <v>124</v>
      </c>
      <c r="H32" s="105" t="s">
        <v>43</v>
      </c>
      <c r="I32" s="105" t="s">
        <v>43</v>
      </c>
      <c r="J32" s="106" t="s">
        <v>43</v>
      </c>
      <c r="K32" s="105" t="s">
        <v>43</v>
      </c>
      <c r="L32" s="97">
        <f>SUM(L35+L34+L33)</f>
        <v>253.515</v>
      </c>
      <c r="M32" s="107">
        <f>SUM(M35+M34+M33)</f>
        <v>257</v>
      </c>
      <c r="N32" s="107">
        <f>SUM(N35+N34+N33)</f>
        <v>328.9</v>
      </c>
      <c r="O32" s="97">
        <f>SUM(O35+O34+O33)</f>
        <v>328.9</v>
      </c>
      <c r="P32" s="97">
        <f>SUM(P35+P34+P33)</f>
        <v>328.9</v>
      </c>
      <c r="Q32" s="108">
        <f>Q31</f>
        <v>50000</v>
      </c>
      <c r="R32" s="108">
        <f>R31</f>
        <v>65000</v>
      </c>
      <c r="S32" s="108">
        <f>S31</f>
        <v>65000</v>
      </c>
    </row>
    <row r="33" spans="1:19" s="73" customFormat="1" ht="12.75">
      <c r="A33" s="122" t="s">
        <v>77</v>
      </c>
      <c r="B33" s="102" t="s">
        <v>56</v>
      </c>
      <c r="C33" s="102" t="s">
        <v>78</v>
      </c>
      <c r="D33" s="103" t="s">
        <v>35</v>
      </c>
      <c r="E33" s="104" t="s">
        <v>62</v>
      </c>
      <c r="F33" s="105" t="s">
        <v>46</v>
      </c>
      <c r="G33" s="113" t="s">
        <v>124</v>
      </c>
      <c r="H33" s="105"/>
      <c r="I33" s="105"/>
      <c r="J33" s="106"/>
      <c r="K33" s="105"/>
      <c r="L33" s="110">
        <f>255.765-2.25</f>
        <v>253.515</v>
      </c>
      <c r="M33" s="123">
        <v>257</v>
      </c>
      <c r="N33" s="107">
        <v>328.9</v>
      </c>
      <c r="O33" s="97">
        <v>328.9</v>
      </c>
      <c r="P33" s="97">
        <v>328.9</v>
      </c>
      <c r="Q33" s="108"/>
      <c r="R33" s="108"/>
      <c r="S33" s="108"/>
    </row>
    <row r="34" spans="1:19" s="73" customFormat="1" ht="12.75" hidden="1">
      <c r="A34" s="122" t="s">
        <v>77</v>
      </c>
      <c r="B34" s="102" t="s">
        <v>56</v>
      </c>
      <c r="C34" s="102" t="s">
        <v>78</v>
      </c>
      <c r="D34" s="103" t="s">
        <v>35</v>
      </c>
      <c r="E34" s="104" t="s">
        <v>79</v>
      </c>
      <c r="F34" s="105" t="s">
        <v>46</v>
      </c>
      <c r="G34" s="105"/>
      <c r="H34" s="105"/>
      <c r="I34" s="105"/>
      <c r="J34" s="105"/>
      <c r="K34" s="124"/>
      <c r="L34" s="125"/>
      <c r="M34" s="125"/>
      <c r="N34" s="97">
        <v>0</v>
      </c>
      <c r="O34" s="97">
        <v>0</v>
      </c>
      <c r="P34" s="97">
        <v>0</v>
      </c>
      <c r="Q34" s="108"/>
      <c r="R34" s="108"/>
      <c r="S34" s="108"/>
    </row>
    <row r="35" spans="1:19" s="73" customFormat="1" ht="12.75" hidden="1">
      <c r="A35" s="122" t="s">
        <v>77</v>
      </c>
      <c r="B35" s="102" t="s">
        <v>56</v>
      </c>
      <c r="C35" s="102" t="s">
        <v>80</v>
      </c>
      <c r="D35" s="103" t="s">
        <v>35</v>
      </c>
      <c r="E35" s="104" t="s">
        <v>62</v>
      </c>
      <c r="F35" s="105" t="s">
        <v>46</v>
      </c>
      <c r="G35" s="105"/>
      <c r="H35" s="105"/>
      <c r="I35" s="105"/>
      <c r="J35" s="105"/>
      <c r="K35" s="105"/>
      <c r="L35" s="110"/>
      <c r="M35" s="110"/>
      <c r="N35" s="97">
        <v>0</v>
      </c>
      <c r="O35" s="97">
        <v>0</v>
      </c>
      <c r="P35" s="97">
        <v>0</v>
      </c>
      <c r="Q35" s="108">
        <f>Q31</f>
        <v>50000</v>
      </c>
      <c r="R35" s="108">
        <f>R31</f>
        <v>65000</v>
      </c>
      <c r="S35" s="108">
        <f>S31</f>
        <v>65000</v>
      </c>
    </row>
    <row r="36" spans="1:19" s="73" customFormat="1" ht="12.75">
      <c r="A36" s="101" t="s">
        <v>81</v>
      </c>
      <c r="B36" s="102" t="s">
        <v>26</v>
      </c>
      <c r="C36" s="102" t="s">
        <v>82</v>
      </c>
      <c r="D36" s="103" t="s">
        <v>28</v>
      </c>
      <c r="E36" s="104" t="s">
        <v>29</v>
      </c>
      <c r="F36" s="105" t="s">
        <v>26</v>
      </c>
      <c r="G36" s="105"/>
      <c r="H36" s="105" t="s">
        <v>43</v>
      </c>
      <c r="I36" s="105" t="s">
        <v>43</v>
      </c>
      <c r="J36" s="105" t="s">
        <v>43</v>
      </c>
      <c r="K36" s="105" t="s">
        <v>43</v>
      </c>
      <c r="L36" s="97">
        <v>26.7</v>
      </c>
      <c r="M36" s="97">
        <f>M37</f>
        <v>29</v>
      </c>
      <c r="N36" s="97">
        <v>26.7</v>
      </c>
      <c r="O36" s="97">
        <v>27.4</v>
      </c>
      <c r="P36" s="97">
        <f>SUM(P37)</f>
        <v>28.1</v>
      </c>
      <c r="Q36" s="108">
        <f aca="true" t="shared" si="4" ref="Q36:S37">Q37</f>
        <v>10000</v>
      </c>
      <c r="R36" s="108">
        <f t="shared" si="4"/>
        <v>27400</v>
      </c>
      <c r="S36" s="108">
        <f t="shared" si="4"/>
        <v>28100</v>
      </c>
    </row>
    <row r="37" spans="1:19" s="73" customFormat="1" ht="12.75">
      <c r="A37" s="101" t="s">
        <v>83</v>
      </c>
      <c r="B37" s="102" t="s">
        <v>56</v>
      </c>
      <c r="C37" s="102" t="s">
        <v>84</v>
      </c>
      <c r="D37" s="103" t="s">
        <v>45</v>
      </c>
      <c r="E37" s="104" t="s">
        <v>29</v>
      </c>
      <c r="F37" s="105" t="s">
        <v>46</v>
      </c>
      <c r="G37" s="113" t="s">
        <v>124</v>
      </c>
      <c r="H37" s="105"/>
      <c r="I37" s="105"/>
      <c r="J37" s="105"/>
      <c r="K37" s="105"/>
      <c r="L37" s="97">
        <v>26.7</v>
      </c>
      <c r="M37" s="97">
        <f>M38</f>
        <v>29</v>
      </c>
      <c r="N37" s="97">
        <v>26.7</v>
      </c>
      <c r="O37" s="97">
        <v>27.4</v>
      </c>
      <c r="P37" s="126">
        <f>S36/1000</f>
        <v>28.1</v>
      </c>
      <c r="Q37" s="108">
        <f t="shared" si="4"/>
        <v>10000</v>
      </c>
      <c r="R37" s="108">
        <f t="shared" si="4"/>
        <v>27400</v>
      </c>
      <c r="S37" s="108">
        <f t="shared" si="4"/>
        <v>28100</v>
      </c>
    </row>
    <row r="38" spans="1:19" s="73" customFormat="1" ht="12.75">
      <c r="A38" s="101" t="s">
        <v>125</v>
      </c>
      <c r="B38" s="102" t="s">
        <v>56</v>
      </c>
      <c r="C38" s="102" t="s">
        <v>86</v>
      </c>
      <c r="D38" s="103" t="s">
        <v>45</v>
      </c>
      <c r="E38" s="104" t="s">
        <v>62</v>
      </c>
      <c r="F38" s="105" t="s">
        <v>46</v>
      </c>
      <c r="G38" s="113" t="s">
        <v>124</v>
      </c>
      <c r="H38" s="105"/>
      <c r="I38" s="105"/>
      <c r="J38" s="105"/>
      <c r="K38" s="105"/>
      <c r="L38" s="110">
        <v>27.5</v>
      </c>
      <c r="M38" s="110">
        <v>29</v>
      </c>
      <c r="N38" s="97">
        <v>26.7</v>
      </c>
      <c r="O38" s="97">
        <v>27.4</v>
      </c>
      <c r="P38" s="97">
        <v>28.1</v>
      </c>
      <c r="Q38" s="108">
        <v>10000</v>
      </c>
      <c r="R38" s="108">
        <v>27400</v>
      </c>
      <c r="S38" s="108">
        <v>28100</v>
      </c>
    </row>
    <row r="39" spans="1:19" s="73" customFormat="1" ht="61.5" customHeight="1">
      <c r="A39" s="101" t="s">
        <v>87</v>
      </c>
      <c r="B39" s="102" t="s">
        <v>26</v>
      </c>
      <c r="C39" s="102" t="s">
        <v>88</v>
      </c>
      <c r="D39" s="103" t="s">
        <v>28</v>
      </c>
      <c r="E39" s="104" t="s">
        <v>29</v>
      </c>
      <c r="F39" s="106" t="s">
        <v>26</v>
      </c>
      <c r="G39" s="112" t="s">
        <v>118</v>
      </c>
      <c r="H39" s="127"/>
      <c r="I39" s="105"/>
      <c r="J39" s="105"/>
      <c r="K39" s="105"/>
      <c r="L39" s="97">
        <f>L40</f>
        <v>4412.811</v>
      </c>
      <c r="M39" s="97">
        <f>M40</f>
        <v>5272.6669999999995</v>
      </c>
      <c r="N39" s="97">
        <f>N40</f>
        <v>4739.700000000001</v>
      </c>
      <c r="O39" s="97">
        <f>O40</f>
        <v>3893.5</v>
      </c>
      <c r="P39" s="97">
        <f>P40</f>
        <v>3893.5</v>
      </c>
      <c r="Q39" s="108" t="e">
        <f>Q40+#REF!+#REF!+#REF!</f>
        <v>#REF!</v>
      </c>
      <c r="R39" s="108" t="e">
        <f>R40+#REF!+#REF!+#REF!</f>
        <v>#REF!</v>
      </c>
      <c r="S39" s="108" t="e">
        <f>S40+#REF!+#REF!+#REF!</f>
        <v>#REF!</v>
      </c>
    </row>
    <row r="40" spans="1:19" s="73" customFormat="1" ht="12.75">
      <c r="A40" s="101" t="s">
        <v>89</v>
      </c>
      <c r="B40" s="102" t="s">
        <v>26</v>
      </c>
      <c r="C40" s="102" t="s">
        <v>90</v>
      </c>
      <c r="D40" s="103" t="s">
        <v>28</v>
      </c>
      <c r="E40" s="104" t="s">
        <v>29</v>
      </c>
      <c r="F40" s="106" t="s">
        <v>26</v>
      </c>
      <c r="G40" s="112" t="s">
        <v>118</v>
      </c>
      <c r="H40" s="127" t="s">
        <v>43</v>
      </c>
      <c r="I40" s="105" t="s">
        <v>43</v>
      </c>
      <c r="J40" s="105" t="s">
        <v>43</v>
      </c>
      <c r="K40" s="105" t="s">
        <v>43</v>
      </c>
      <c r="L40" s="97">
        <f>SUM(L41+L44+L48)</f>
        <v>4412.811</v>
      </c>
      <c r="M40" s="97">
        <f>SUM(M41+M44+M48)</f>
        <v>5272.6669999999995</v>
      </c>
      <c r="N40" s="97">
        <f>SUM(N41+N44+N48)</f>
        <v>4739.700000000001</v>
      </c>
      <c r="O40" s="97">
        <f>SUM(O41+O44+O48)</f>
        <v>3893.5</v>
      </c>
      <c r="P40" s="97">
        <f>SUM(P41+P44+P48)</f>
        <v>3893.5</v>
      </c>
      <c r="Q40" s="108" t="e">
        <f>Q41+#REF!+#REF!+#REF!+Q44</f>
        <v>#REF!</v>
      </c>
      <c r="R40" s="108" t="e">
        <f>R41+#REF!+#REF!+#REF!+R44</f>
        <v>#REF!</v>
      </c>
      <c r="S40" s="109" t="e">
        <f>S41+#REF!+#REF!+#REF!+S44</f>
        <v>#REF!</v>
      </c>
    </row>
    <row r="41" spans="1:19" s="73" customFormat="1" ht="12.75">
      <c r="A41" s="101" t="s">
        <v>91</v>
      </c>
      <c r="B41" s="102" t="s">
        <v>38</v>
      </c>
      <c r="C41" s="102" t="s">
        <v>126</v>
      </c>
      <c r="D41" s="103" t="s">
        <v>28</v>
      </c>
      <c r="E41" s="104" t="s">
        <v>29</v>
      </c>
      <c r="F41" s="106" t="s">
        <v>127</v>
      </c>
      <c r="G41" s="112" t="s">
        <v>118</v>
      </c>
      <c r="H41" s="127" t="s">
        <v>43</v>
      </c>
      <c r="I41" s="105" t="s">
        <v>43</v>
      </c>
      <c r="J41" s="105" t="s">
        <v>43</v>
      </c>
      <c r="K41" s="105" t="s">
        <v>43</v>
      </c>
      <c r="L41" s="97">
        <f aca="true" t="shared" si="5" ref="L41:P42">L42</f>
        <v>2049.9</v>
      </c>
      <c r="M41" s="97">
        <f t="shared" si="5"/>
        <v>2559</v>
      </c>
      <c r="N41" s="97">
        <f t="shared" si="5"/>
        <v>2648.7000000000003</v>
      </c>
      <c r="O41" s="97">
        <f t="shared" si="5"/>
        <v>2283.2</v>
      </c>
      <c r="P41" s="97">
        <f t="shared" si="5"/>
        <v>2283.2</v>
      </c>
      <c r="Q41" s="108" t="e">
        <f>Q42+#REF!</f>
        <v>#REF!</v>
      </c>
      <c r="R41" s="108" t="e">
        <f>R42+#REF!</f>
        <v>#REF!</v>
      </c>
      <c r="S41" s="108" t="e">
        <f>S42+#REF!</f>
        <v>#REF!</v>
      </c>
    </row>
    <row r="42" spans="1:19" s="73" customFormat="1" ht="12.75">
      <c r="A42" s="101" t="s">
        <v>94</v>
      </c>
      <c r="B42" s="102" t="s">
        <v>38</v>
      </c>
      <c r="C42" s="102" t="s">
        <v>128</v>
      </c>
      <c r="D42" s="103" t="s">
        <v>28</v>
      </c>
      <c r="E42" s="104" t="s">
        <v>29</v>
      </c>
      <c r="F42" s="106" t="s">
        <v>127</v>
      </c>
      <c r="G42" s="112" t="s">
        <v>118</v>
      </c>
      <c r="H42" s="127" t="s">
        <v>43</v>
      </c>
      <c r="I42" s="105" t="s">
        <v>43</v>
      </c>
      <c r="J42" s="105" t="s">
        <v>43</v>
      </c>
      <c r="K42" s="105" t="s">
        <v>43</v>
      </c>
      <c r="L42" s="97">
        <f t="shared" si="5"/>
        <v>2049.9</v>
      </c>
      <c r="M42" s="97">
        <f t="shared" si="5"/>
        <v>2559</v>
      </c>
      <c r="N42" s="97">
        <f t="shared" si="5"/>
        <v>2648.7000000000003</v>
      </c>
      <c r="O42" s="97">
        <f t="shared" si="5"/>
        <v>2283.2</v>
      </c>
      <c r="P42" s="97">
        <f t="shared" si="5"/>
        <v>2283.2</v>
      </c>
      <c r="Q42" s="108">
        <f>Q43</f>
        <v>1301400</v>
      </c>
      <c r="R42" s="108">
        <f>R43</f>
        <v>1413500</v>
      </c>
      <c r="S42" s="108">
        <f>S43</f>
        <v>1413500</v>
      </c>
    </row>
    <row r="43" spans="1:19" s="73" customFormat="1" ht="12.75">
      <c r="A43" s="101" t="s">
        <v>129</v>
      </c>
      <c r="B43" s="102" t="s">
        <v>38</v>
      </c>
      <c r="C43" s="102" t="s">
        <v>128</v>
      </c>
      <c r="D43" s="103" t="s">
        <v>35</v>
      </c>
      <c r="E43" s="104" t="s">
        <v>29</v>
      </c>
      <c r="F43" s="106" t="s">
        <v>127</v>
      </c>
      <c r="G43" s="112" t="s">
        <v>118</v>
      </c>
      <c r="H43" s="127" t="s">
        <v>43</v>
      </c>
      <c r="I43" s="105" t="s">
        <v>43</v>
      </c>
      <c r="J43" s="105" t="s">
        <v>43</v>
      </c>
      <c r="K43" s="105" t="s">
        <v>43</v>
      </c>
      <c r="L43" s="110">
        <v>2049.9</v>
      </c>
      <c r="M43" s="110">
        <v>2559</v>
      </c>
      <c r="N43" s="97">
        <f>2154.3+494.4</f>
        <v>2648.7000000000003</v>
      </c>
      <c r="O43" s="97">
        <f>1723.4+559.8</f>
        <v>2283.2</v>
      </c>
      <c r="P43" s="97">
        <f>1723.4+559.8</f>
        <v>2283.2</v>
      </c>
      <c r="Q43" s="108">
        <f>436100+865300</f>
        <v>1301400</v>
      </c>
      <c r="R43" s="108">
        <f>428100+985400</f>
        <v>1413500</v>
      </c>
      <c r="S43" s="111">
        <f>985400+428100</f>
        <v>1413500</v>
      </c>
    </row>
    <row r="44" spans="1:19" s="73" customFormat="1" ht="12.75">
      <c r="A44" s="101" t="s">
        <v>100</v>
      </c>
      <c r="B44" s="102" t="s">
        <v>38</v>
      </c>
      <c r="C44" s="102" t="s">
        <v>130</v>
      </c>
      <c r="D44" s="103" t="s">
        <v>28</v>
      </c>
      <c r="E44" s="104" t="s">
        <v>29</v>
      </c>
      <c r="F44" s="106" t="s">
        <v>127</v>
      </c>
      <c r="G44" s="112" t="s">
        <v>118</v>
      </c>
      <c r="H44" s="127" t="s">
        <v>43</v>
      </c>
      <c r="I44" s="105" t="s">
        <v>43</v>
      </c>
      <c r="J44" s="105" t="s">
        <v>43</v>
      </c>
      <c r="K44" s="105" t="s">
        <v>43</v>
      </c>
      <c r="L44" s="126">
        <f>SUM(L46:L47)</f>
        <v>74.45</v>
      </c>
      <c r="M44" s="126">
        <f>SUM(M46:M47)</f>
        <v>88.4</v>
      </c>
      <c r="N44" s="126">
        <f>SUM(N46:N47)</f>
        <v>88.3</v>
      </c>
      <c r="O44" s="126">
        <f>SUM(O46:O47)</f>
        <v>4.1</v>
      </c>
      <c r="P44" s="126">
        <f>SUM(P46:P47)</f>
        <v>4.1</v>
      </c>
      <c r="Q44" s="108">
        <v>58400</v>
      </c>
      <c r="R44" s="108">
        <v>58400</v>
      </c>
      <c r="S44" s="111">
        <v>58400</v>
      </c>
    </row>
    <row r="45" spans="1:19" s="73" customFormat="1" ht="48.75" customHeight="1">
      <c r="A45" s="101" t="s">
        <v>131</v>
      </c>
      <c r="B45" s="102" t="s">
        <v>38</v>
      </c>
      <c r="C45" s="102" t="s">
        <v>132</v>
      </c>
      <c r="D45" s="103" t="s">
        <v>28</v>
      </c>
      <c r="E45" s="104" t="s">
        <v>29</v>
      </c>
      <c r="F45" s="106" t="s">
        <v>127</v>
      </c>
      <c r="G45" s="112" t="s">
        <v>118</v>
      </c>
      <c r="H45" s="127" t="s">
        <v>43</v>
      </c>
      <c r="I45" s="105" t="s">
        <v>43</v>
      </c>
      <c r="J45" s="105" t="s">
        <v>43</v>
      </c>
      <c r="K45" s="105" t="s">
        <v>43</v>
      </c>
      <c r="L45" s="126">
        <f>L46</f>
        <v>70.95</v>
      </c>
      <c r="M45" s="126">
        <f>M46</f>
        <v>84.2</v>
      </c>
      <c r="N45" s="126">
        <f>N46</f>
        <v>84.2</v>
      </c>
      <c r="O45" s="126">
        <v>0</v>
      </c>
      <c r="P45" s="126">
        <v>0</v>
      </c>
      <c r="Q45" s="108">
        <f>Q44</f>
        <v>58400</v>
      </c>
      <c r="R45" s="108">
        <f>R44</f>
        <v>58400</v>
      </c>
      <c r="S45" s="108">
        <f>S44</f>
        <v>58400</v>
      </c>
    </row>
    <row r="46" spans="1:19" s="73" customFormat="1" ht="61.5" customHeight="1">
      <c r="A46" s="128" t="s">
        <v>133</v>
      </c>
      <c r="B46" s="129" t="s">
        <v>38</v>
      </c>
      <c r="C46" s="129" t="s">
        <v>132</v>
      </c>
      <c r="D46" s="130" t="s">
        <v>35</v>
      </c>
      <c r="E46" s="131" t="s">
        <v>29</v>
      </c>
      <c r="F46" s="116" t="s">
        <v>127</v>
      </c>
      <c r="G46" s="112" t="s">
        <v>118</v>
      </c>
      <c r="H46" s="132" t="s">
        <v>43</v>
      </c>
      <c r="I46" s="133" t="s">
        <v>43</v>
      </c>
      <c r="J46" s="133" t="s">
        <v>43</v>
      </c>
      <c r="K46" s="133" t="s">
        <v>43</v>
      </c>
      <c r="L46" s="126">
        <v>70.95</v>
      </c>
      <c r="M46" s="126">
        <v>84.2</v>
      </c>
      <c r="N46" s="126">
        <v>84.2</v>
      </c>
      <c r="O46" s="126">
        <v>0</v>
      </c>
      <c r="P46" s="126">
        <v>0</v>
      </c>
      <c r="Q46" s="108">
        <f>Q44</f>
        <v>58400</v>
      </c>
      <c r="R46" s="108">
        <f>R44</f>
        <v>58400</v>
      </c>
      <c r="S46" s="108">
        <f>S44</f>
        <v>58400</v>
      </c>
    </row>
    <row r="47" spans="1:19" s="73" customFormat="1" ht="61.5" customHeight="1">
      <c r="A47" s="101" t="s">
        <v>134</v>
      </c>
      <c r="B47" s="102" t="s">
        <v>38</v>
      </c>
      <c r="C47" s="102" t="s">
        <v>135</v>
      </c>
      <c r="D47" s="103" t="s">
        <v>35</v>
      </c>
      <c r="E47" s="104" t="s">
        <v>106</v>
      </c>
      <c r="F47" s="106" t="s">
        <v>127</v>
      </c>
      <c r="G47" s="112" t="s">
        <v>118</v>
      </c>
      <c r="H47" s="127" t="s">
        <v>43</v>
      </c>
      <c r="I47" s="105" t="s">
        <v>43</v>
      </c>
      <c r="J47" s="105" t="s">
        <v>43</v>
      </c>
      <c r="K47" s="105" t="s">
        <v>43</v>
      </c>
      <c r="L47" s="110">
        <v>3.5</v>
      </c>
      <c r="M47" s="110">
        <v>4.2</v>
      </c>
      <c r="N47" s="126">
        <v>4.1</v>
      </c>
      <c r="O47" s="126">
        <v>4.1</v>
      </c>
      <c r="P47" s="126">
        <v>4.1</v>
      </c>
      <c r="Q47" s="69"/>
      <c r="R47" s="69"/>
      <c r="S47" s="69"/>
    </row>
    <row r="48" spans="1:16" s="68" customFormat="1" ht="12.75">
      <c r="A48" s="134" t="s">
        <v>136</v>
      </c>
      <c r="B48" s="135" t="s">
        <v>38</v>
      </c>
      <c r="C48" s="136">
        <v>20204999</v>
      </c>
      <c r="D48" s="137" t="s">
        <v>28</v>
      </c>
      <c r="E48" s="138" t="s">
        <v>29</v>
      </c>
      <c r="F48" s="139" t="s">
        <v>127</v>
      </c>
      <c r="G48" s="112" t="s">
        <v>118</v>
      </c>
      <c r="H48" s="140" t="s">
        <v>43</v>
      </c>
      <c r="I48" s="141" t="s">
        <v>43</v>
      </c>
      <c r="J48" s="141" t="s">
        <v>43</v>
      </c>
      <c r="K48" s="141" t="s">
        <v>43</v>
      </c>
      <c r="L48" s="125">
        <f>L49</f>
        <v>2288.461</v>
      </c>
      <c r="M48" s="125">
        <f>M49</f>
        <v>2625.267</v>
      </c>
      <c r="N48" s="125">
        <f>N49</f>
        <v>2002.7</v>
      </c>
      <c r="O48" s="125">
        <f>O49</f>
        <v>1606.2</v>
      </c>
      <c r="P48" s="125">
        <f>P49</f>
        <v>1606.2</v>
      </c>
    </row>
    <row r="49" spans="1:16" s="68" customFormat="1" ht="12.75">
      <c r="A49" s="142" t="s">
        <v>137</v>
      </c>
      <c r="B49" s="102" t="s">
        <v>38</v>
      </c>
      <c r="C49" s="143">
        <v>20204999</v>
      </c>
      <c r="D49" s="111">
        <v>10</v>
      </c>
      <c r="E49" s="104" t="s">
        <v>29</v>
      </c>
      <c r="F49" s="106" t="s">
        <v>127</v>
      </c>
      <c r="G49" s="112" t="s">
        <v>118</v>
      </c>
      <c r="H49" s="127" t="s">
        <v>43</v>
      </c>
      <c r="I49" s="105" t="s">
        <v>43</v>
      </c>
      <c r="J49" s="105" t="s">
        <v>43</v>
      </c>
      <c r="K49" s="105" t="s">
        <v>43</v>
      </c>
      <c r="L49" s="110">
        <v>2288.461</v>
      </c>
      <c r="M49" s="110">
        <v>2625.267</v>
      </c>
      <c r="N49" s="110">
        <f>1982.7+20</f>
        <v>2002.7</v>
      </c>
      <c r="O49" s="110">
        <f>1586.2+20</f>
        <v>1606.2</v>
      </c>
      <c r="P49" s="110">
        <f>1586.2+20</f>
        <v>1606.2</v>
      </c>
    </row>
  </sheetData>
  <sheetProtection selectLockedCells="1" selectUnlockedCells="1"/>
  <mergeCells count="18">
    <mergeCell ref="N1:P1"/>
    <mergeCell ref="F2:P2"/>
    <mergeCell ref="C3:P3"/>
    <mergeCell ref="C4:P4"/>
    <mergeCell ref="C5:P5"/>
    <mergeCell ref="A6:P6"/>
    <mergeCell ref="A8:F8"/>
    <mergeCell ref="G8:G10"/>
    <mergeCell ref="H8:K9"/>
    <mergeCell ref="L8:L10"/>
    <mergeCell ref="M8:M10"/>
    <mergeCell ref="N8:P9"/>
    <mergeCell ref="A9:A10"/>
    <mergeCell ref="B9:F9"/>
    <mergeCell ref="Q9:Q10"/>
    <mergeCell ref="R9:R10"/>
    <mergeCell ref="S9:S10"/>
    <mergeCell ref="B11:F11"/>
  </mergeCells>
  <printOptions/>
  <pageMargins left="0.7" right="0.7" top="0.75" bottom="0.75" header="0.5118055555555555" footer="0.5118055555555555"/>
  <pageSetup horizontalDpi="300" verticalDpi="30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0.28125" defaultRowHeight="12.75"/>
  <cols>
    <col min="1" max="16384" width="10.00390625" style="144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2020-01-10T03:42:17Z</cp:lastPrinted>
  <dcterms:modified xsi:type="dcterms:W3CDTF">2020-01-10T03:42:23Z</dcterms:modified>
  <cp:category/>
  <cp:version/>
  <cp:contentType/>
  <cp:contentStatus/>
  <cp:revision>1</cp:revision>
</cp:coreProperties>
</file>